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godinova\Desktop\"/>
    </mc:Choice>
  </mc:AlternateContent>
  <xr:revisionPtr revIDLastSave="0" documentId="8_{DB47BEC7-EC37-4F58-AA8D-582D4318E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01 - Příprava území ,..." sheetId="2" r:id="rId2"/>
    <sheet name="SO 101 - Chodník" sheetId="3" r:id="rId3"/>
    <sheet name="SO 192 - Dopravní  značen..." sheetId="4" r:id="rId4"/>
    <sheet name="SO 1000 - Ostatní  náklady" sheetId="5" r:id="rId5"/>
    <sheet name="SO 1020 - VRN" sheetId="6" r:id="rId6"/>
  </sheets>
  <definedNames>
    <definedName name="_xlnm._FilterDatabase" localSheetId="1" hidden="1">'SO 001 - Příprava území ,...'!$C$123:$K$148</definedName>
    <definedName name="_xlnm._FilterDatabase" localSheetId="4" hidden="1">'SO 1000 - Ostatní  náklady'!$C$121:$K$129</definedName>
    <definedName name="_xlnm._FilterDatabase" localSheetId="2" hidden="1">'SO 101 - Chodník'!$C$129:$K$209</definedName>
    <definedName name="_xlnm._FilterDatabase" localSheetId="5" hidden="1">'SO 1020 - VRN'!$C$121:$K$126</definedName>
    <definedName name="_xlnm._FilterDatabase" localSheetId="3" hidden="1">'SO 192 - Dopravní  značen...'!$C$121:$K$140</definedName>
    <definedName name="_xlnm.Print_Titles" localSheetId="0">'Rekapitulace stavby'!$92:$92</definedName>
    <definedName name="_xlnm.Print_Titles" localSheetId="1">'SO 001 - Příprava území ,...'!$123:$123</definedName>
    <definedName name="_xlnm.Print_Titles" localSheetId="4">'SO 1000 - Ostatní  náklady'!$121:$121</definedName>
    <definedName name="_xlnm.Print_Titles" localSheetId="2">'SO 101 - Chodník'!$129:$129</definedName>
    <definedName name="_xlnm.Print_Titles" localSheetId="5">'SO 1020 - VRN'!$121:$121</definedName>
    <definedName name="_xlnm.Print_Titles" localSheetId="3">'SO 192 - Dopravní  značen...'!$121:$121</definedName>
    <definedName name="_xlnm.Print_Area" localSheetId="0">'Rekapitulace stavby'!$D$4:$AO$76,'Rekapitulace stavby'!$C$82:$AQ$101</definedName>
    <definedName name="_xlnm.Print_Area" localSheetId="1">'SO 001 - Příprava území ,...'!$C$4:$J$76,'SO 001 - Příprava území ,...'!$C$82:$J$103,'SO 001 - Příprava území ,...'!$C$109:$K$148</definedName>
    <definedName name="_xlnm.Print_Area" localSheetId="4">'SO 1000 - Ostatní  náklady'!$C$4:$J$76,'SO 1000 - Ostatní  náklady'!$C$82:$J$101,'SO 1000 - Ostatní  náklady'!$C$107:$K$129</definedName>
    <definedName name="_xlnm.Print_Area" localSheetId="2">'SO 101 - Chodník'!$C$4:$J$76,'SO 101 - Chodník'!$C$82:$J$109,'SO 101 - Chodník'!$C$115:$K$209</definedName>
    <definedName name="_xlnm.Print_Area" localSheetId="5">'SO 1020 - VRN'!$C$4:$J$76,'SO 1020 - VRN'!$C$82:$J$101,'SO 1020 - VRN'!$C$107:$K$126</definedName>
    <definedName name="_xlnm.Print_Area" localSheetId="3">'SO 192 - Dopravní  značen...'!$C$4:$J$76,'SO 192 - Dopravní  značen...'!$C$82:$J$101,'SO 192 - Dopravní  značen...'!$C$107:$K$140</definedName>
  </definedNames>
  <calcPr calcId="181029"/>
</workbook>
</file>

<file path=xl/calcChain.xml><?xml version="1.0" encoding="utf-8"?>
<calcChain xmlns="http://schemas.openxmlformats.org/spreadsheetml/2006/main">
  <c r="J39" i="6" l="1"/>
  <c r="J38" i="6"/>
  <c r="AY100" i="1"/>
  <c r="J37" i="6"/>
  <c r="AX100" i="1" s="1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J119" i="6"/>
  <c r="J118" i="6"/>
  <c r="F118" i="6"/>
  <c r="F116" i="6"/>
  <c r="E114" i="6"/>
  <c r="J94" i="6"/>
  <c r="J93" i="6"/>
  <c r="F93" i="6"/>
  <c r="F91" i="6"/>
  <c r="E89" i="6"/>
  <c r="J20" i="6"/>
  <c r="E20" i="6"/>
  <c r="F94" i="6" s="1"/>
  <c r="J19" i="6"/>
  <c r="J14" i="6"/>
  <c r="J91" i="6"/>
  <c r="E7" i="6"/>
  <c r="E85" i="6" s="1"/>
  <c r="J39" i="5"/>
  <c r="J38" i="5"/>
  <c r="AY99" i="1" s="1"/>
  <c r="J37" i="5"/>
  <c r="AX99" i="1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94" i="5" s="1"/>
  <c r="J19" i="5"/>
  <c r="J14" i="5"/>
  <c r="J116" i="5"/>
  <c r="E7" i="5"/>
  <c r="E85" i="5"/>
  <c r="J39" i="4"/>
  <c r="J38" i="4"/>
  <c r="AY98" i="1" s="1"/>
  <c r="J37" i="4"/>
  <c r="AX98" i="1" s="1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4" i="4"/>
  <c r="J93" i="4"/>
  <c r="F93" i="4"/>
  <c r="F91" i="4"/>
  <c r="E89" i="4"/>
  <c r="J20" i="4"/>
  <c r="E20" i="4"/>
  <c r="F94" i="4"/>
  <c r="J19" i="4"/>
  <c r="J14" i="4"/>
  <c r="J116" i="4" s="1"/>
  <c r="E7" i="4"/>
  <c r="E85" i="4" s="1"/>
  <c r="J39" i="3"/>
  <c r="J38" i="3"/>
  <c r="AY97" i="1"/>
  <c r="J37" i="3"/>
  <c r="AX97" i="1" s="1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T204" i="3" s="1"/>
  <c r="R205" i="3"/>
  <c r="R204" i="3"/>
  <c r="P205" i="3"/>
  <c r="P204" i="3" s="1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T146" i="3" s="1"/>
  <c r="R147" i="3"/>
  <c r="R146" i="3"/>
  <c r="P147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J127" i="3"/>
  <c r="J126" i="3"/>
  <c r="F126" i="3"/>
  <c r="F124" i="3"/>
  <c r="E122" i="3"/>
  <c r="J94" i="3"/>
  <c r="J93" i="3"/>
  <c r="F93" i="3"/>
  <c r="F91" i="3"/>
  <c r="E89" i="3"/>
  <c r="J20" i="3"/>
  <c r="E20" i="3"/>
  <c r="F94" i="3" s="1"/>
  <c r="J19" i="3"/>
  <c r="J14" i="3"/>
  <c r="J124" i="3"/>
  <c r="E7" i="3"/>
  <c r="E118" i="3"/>
  <c r="J39" i="2"/>
  <c r="J38" i="2"/>
  <c r="AY96" i="1" s="1"/>
  <c r="J37" i="2"/>
  <c r="AX96" i="1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T135" i="2"/>
  <c r="R136" i="2"/>
  <c r="R135" i="2" s="1"/>
  <c r="P136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F94" i="2"/>
  <c r="J19" i="2"/>
  <c r="J14" i="2"/>
  <c r="J91" i="2"/>
  <c r="E7" i="2"/>
  <c r="E85" i="2"/>
  <c r="L90" i="1"/>
  <c r="AM90" i="1"/>
  <c r="AM89" i="1"/>
  <c r="L89" i="1"/>
  <c r="AM87" i="1"/>
  <c r="L87" i="1"/>
  <c r="L85" i="1"/>
  <c r="L84" i="1"/>
  <c r="BK145" i="2"/>
  <c r="BK130" i="2"/>
  <c r="J142" i="2"/>
  <c r="J147" i="2"/>
  <c r="BK131" i="2"/>
  <c r="BK139" i="2"/>
  <c r="J127" i="2"/>
  <c r="J205" i="3"/>
  <c r="BK200" i="3"/>
  <c r="J194" i="3"/>
  <c r="J175" i="3"/>
  <c r="BK159" i="3"/>
  <c r="J150" i="3"/>
  <c r="BK136" i="3"/>
  <c r="BK199" i="3"/>
  <c r="J177" i="3"/>
  <c r="J170" i="3"/>
  <c r="J164" i="3"/>
  <c r="J155" i="3"/>
  <c r="BK140" i="3"/>
  <c r="BK209" i="3"/>
  <c r="J187" i="3"/>
  <c r="BK179" i="3"/>
  <c r="BK170" i="3"/>
  <c r="BK147" i="3"/>
  <c r="J136" i="3"/>
  <c r="BK202" i="3"/>
  <c r="BK194" i="3"/>
  <c r="J176" i="3"/>
  <c r="J168" i="3"/>
  <c r="J156" i="3"/>
  <c r="BK144" i="3"/>
  <c r="J135" i="4"/>
  <c r="BK135" i="4"/>
  <c r="BK125" i="4"/>
  <c r="J129" i="4"/>
  <c r="J128" i="5"/>
  <c r="J125" i="6"/>
  <c r="BK136" i="2"/>
  <c r="BK144" i="2"/>
  <c r="J130" i="2"/>
  <c r="J141" i="2"/>
  <c r="BK141" i="2"/>
  <c r="J128" i="2"/>
  <c r="BK203" i="3"/>
  <c r="J199" i="3"/>
  <c r="BK185" i="3"/>
  <c r="J178" i="3"/>
  <c r="J171" i="3"/>
  <c r="BK160" i="3"/>
  <c r="J144" i="3"/>
  <c r="J135" i="3"/>
  <c r="J186" i="3"/>
  <c r="J172" i="3"/>
  <c r="BK168" i="3"/>
  <c r="J159" i="3"/>
  <c r="J152" i="3"/>
  <c r="BK135" i="3"/>
  <c r="BK193" i="3"/>
  <c r="J185" i="3"/>
  <c r="BK178" i="3"/>
  <c r="BK163" i="3"/>
  <c r="J142" i="3"/>
  <c r="J208" i="3"/>
  <c r="J200" i="3"/>
  <c r="J193" i="3"/>
  <c r="J179" i="3"/>
  <c r="BK174" i="3"/>
  <c r="BK167" i="3"/>
  <c r="BK152" i="3"/>
  <c r="BK133" i="3"/>
  <c r="J137" i="4"/>
  <c r="J125" i="4"/>
  <c r="BK139" i="4"/>
  <c r="BK131" i="4"/>
  <c r="BK125" i="5"/>
  <c r="J126" i="6"/>
  <c r="J139" i="2"/>
  <c r="BK147" i="2"/>
  <c r="J133" i="2"/>
  <c r="J145" i="2"/>
  <c r="BK127" i="2"/>
  <c r="J136" i="2"/>
  <c r="AS95" i="1"/>
  <c r="J183" i="3"/>
  <c r="BK176" i="3"/>
  <c r="J166" i="3"/>
  <c r="J158" i="3"/>
  <c r="BK142" i="3"/>
  <c r="J133" i="3"/>
  <c r="BK187" i="3"/>
  <c r="BK171" i="3"/>
  <c r="J167" i="3"/>
  <c r="BK158" i="3"/>
  <c r="BK153" i="3"/>
  <c r="J139" i="3"/>
  <c r="BK196" i="3"/>
  <c r="J181" i="3"/>
  <c r="BK172" i="3"/>
  <c r="J153" i="3"/>
  <c r="BK137" i="3"/>
  <c r="J203" i="3"/>
  <c r="J196" i="3"/>
  <c r="BK186" i="3"/>
  <c r="J173" i="3"/>
  <c r="BK166" i="3"/>
  <c r="BK155" i="3"/>
  <c r="J139" i="4"/>
  <c r="BK127" i="4"/>
  <c r="BK129" i="4"/>
  <c r="J133" i="4"/>
  <c r="BK129" i="5"/>
  <c r="J129" i="5"/>
  <c r="BK126" i="6"/>
  <c r="BK125" i="6"/>
  <c r="J144" i="2"/>
  <c r="J131" i="2"/>
  <c r="BK142" i="2"/>
  <c r="BK128" i="2"/>
  <c r="BK133" i="2"/>
  <c r="J209" i="3"/>
  <c r="J202" i="3"/>
  <c r="BK195" i="3"/>
  <c r="BK181" i="3"/>
  <c r="J174" i="3"/>
  <c r="J163" i="3"/>
  <c r="BK156" i="3"/>
  <c r="BK139" i="3"/>
  <c r="BK208" i="3"/>
  <c r="BK173" i="3"/>
  <c r="J169" i="3"/>
  <c r="J160" i="3"/>
  <c r="BK150" i="3"/>
  <c r="J137" i="3"/>
  <c r="BK188" i="3"/>
  <c r="BK183" i="3"/>
  <c r="BK177" i="3"/>
  <c r="BK169" i="3"/>
  <c r="J140" i="3"/>
  <c r="BK205" i="3"/>
  <c r="J195" i="3"/>
  <c r="J188" i="3"/>
  <c r="BK175" i="3"/>
  <c r="BK164" i="3"/>
  <c r="J147" i="3"/>
  <c r="J131" i="4"/>
  <c r="BK133" i="4"/>
  <c r="BK137" i="4"/>
  <c r="J127" i="4"/>
  <c r="BK128" i="5"/>
  <c r="J125" i="5"/>
  <c r="BK132" i="3" l="1"/>
  <c r="J132" i="3" s="1"/>
  <c r="J100" i="3" s="1"/>
  <c r="P132" i="3"/>
  <c r="P149" i="3"/>
  <c r="BK162" i="3"/>
  <c r="J162" i="3" s="1"/>
  <c r="J103" i="3" s="1"/>
  <c r="BK180" i="3"/>
  <c r="J180" i="3"/>
  <c r="J104" i="3" s="1"/>
  <c r="R180" i="3"/>
  <c r="P198" i="3"/>
  <c r="BK207" i="3"/>
  <c r="J207" i="3" s="1"/>
  <c r="J108" i="3" s="1"/>
  <c r="R207" i="3"/>
  <c r="R206" i="3"/>
  <c r="T124" i="4"/>
  <c r="T123" i="4"/>
  <c r="T122" i="4" s="1"/>
  <c r="R124" i="5"/>
  <c r="R123" i="5"/>
  <c r="R122" i="5"/>
  <c r="R126" i="2"/>
  <c r="BK138" i="2"/>
  <c r="J138" i="2"/>
  <c r="J102" i="2"/>
  <c r="R138" i="2"/>
  <c r="BK126" i="2"/>
  <c r="J126" i="2" s="1"/>
  <c r="J100" i="2" s="1"/>
  <c r="T126" i="2"/>
  <c r="T138" i="2"/>
  <c r="R132" i="3"/>
  <c r="BK149" i="3"/>
  <c r="J149" i="3" s="1"/>
  <c r="J102" i="3" s="1"/>
  <c r="R149" i="3"/>
  <c r="P162" i="3"/>
  <c r="T162" i="3"/>
  <c r="T180" i="3"/>
  <c r="T198" i="3"/>
  <c r="T207" i="3"/>
  <c r="T206" i="3" s="1"/>
  <c r="BK124" i="4"/>
  <c r="J124" i="4" s="1"/>
  <c r="J100" i="4" s="1"/>
  <c r="R124" i="4"/>
  <c r="R123" i="4"/>
  <c r="R122" i="4" s="1"/>
  <c r="BK124" i="5"/>
  <c r="BK123" i="5" s="1"/>
  <c r="T124" i="5"/>
  <c r="T123" i="5" s="1"/>
  <c r="T122" i="5" s="1"/>
  <c r="BK124" i="6"/>
  <c r="J124" i="6"/>
  <c r="J100" i="6" s="1"/>
  <c r="R124" i="6"/>
  <c r="R123" i="6" s="1"/>
  <c r="R122" i="6" s="1"/>
  <c r="P126" i="2"/>
  <c r="P125" i="2"/>
  <c r="P124" i="2" s="1"/>
  <c r="AU96" i="1" s="1"/>
  <c r="P138" i="2"/>
  <c r="T132" i="3"/>
  <c r="T149" i="3"/>
  <c r="R162" i="3"/>
  <c r="P180" i="3"/>
  <c r="BK198" i="3"/>
  <c r="J198" i="3" s="1"/>
  <c r="J105" i="3" s="1"/>
  <c r="R198" i="3"/>
  <c r="P207" i="3"/>
  <c r="P206" i="3" s="1"/>
  <c r="P124" i="4"/>
  <c r="P123" i="4" s="1"/>
  <c r="P122" i="4" s="1"/>
  <c r="AU98" i="1" s="1"/>
  <c r="P124" i="5"/>
  <c r="P123" i="5" s="1"/>
  <c r="P122" i="5" s="1"/>
  <c r="AU99" i="1" s="1"/>
  <c r="P124" i="6"/>
  <c r="P123" i="6" s="1"/>
  <c r="P122" i="6" s="1"/>
  <c r="AU100" i="1" s="1"/>
  <c r="T124" i="6"/>
  <c r="T123" i="6" s="1"/>
  <c r="T122" i="6" s="1"/>
  <c r="BK146" i="3"/>
  <c r="J146" i="3"/>
  <c r="J101" i="3" s="1"/>
  <c r="BK204" i="3"/>
  <c r="J204" i="3" s="1"/>
  <c r="J106" i="3" s="1"/>
  <c r="BK135" i="2"/>
  <c r="J135" i="2"/>
  <c r="J101" i="2" s="1"/>
  <c r="E110" i="6"/>
  <c r="J116" i="6"/>
  <c r="F119" i="6"/>
  <c r="BE125" i="6"/>
  <c r="BE126" i="6"/>
  <c r="J91" i="5"/>
  <c r="BE125" i="5"/>
  <c r="BE129" i="5"/>
  <c r="E110" i="5"/>
  <c r="F119" i="5"/>
  <c r="BE128" i="5"/>
  <c r="BK131" i="3"/>
  <c r="E110" i="4"/>
  <c r="F119" i="4"/>
  <c r="BE125" i="4"/>
  <c r="BE129" i="4"/>
  <c r="BE139" i="4"/>
  <c r="J91" i="4"/>
  <c r="BE127" i="4"/>
  <c r="BE137" i="4"/>
  <c r="BE131" i="4"/>
  <c r="BE133" i="4"/>
  <c r="BE135" i="4"/>
  <c r="F127" i="3"/>
  <c r="BE139" i="3"/>
  <c r="BE140" i="3"/>
  <c r="BE147" i="3"/>
  <c r="BE156" i="3"/>
  <c r="BE158" i="3"/>
  <c r="BE160" i="3"/>
  <c r="BE169" i="3"/>
  <c r="BE170" i="3"/>
  <c r="BE171" i="3"/>
  <c r="BE181" i="3"/>
  <c r="J91" i="3"/>
  <c r="BE133" i="3"/>
  <c r="BE135" i="3"/>
  <c r="BE142" i="3"/>
  <c r="BE159" i="3"/>
  <c r="BE164" i="3"/>
  <c r="BE166" i="3"/>
  <c r="BE173" i="3"/>
  <c r="BE194" i="3"/>
  <c r="BE199" i="3"/>
  <c r="BE200" i="3"/>
  <c r="BE202" i="3"/>
  <c r="BE208" i="3"/>
  <c r="BE209" i="3"/>
  <c r="BE136" i="3"/>
  <c r="BE144" i="3"/>
  <c r="BE155" i="3"/>
  <c r="BE174" i="3"/>
  <c r="BE175" i="3"/>
  <c r="BE176" i="3"/>
  <c r="BE177" i="3"/>
  <c r="BE179" i="3"/>
  <c r="BE183" i="3"/>
  <c r="BE185" i="3"/>
  <c r="BE193" i="3"/>
  <c r="BE195" i="3"/>
  <c r="BE196" i="3"/>
  <c r="BE203" i="3"/>
  <c r="BE205" i="3"/>
  <c r="E85" i="3"/>
  <c r="BE137" i="3"/>
  <c r="BE150" i="3"/>
  <c r="BE152" i="3"/>
  <c r="BE153" i="3"/>
  <c r="BE163" i="3"/>
  <c r="BE167" i="3"/>
  <c r="BE168" i="3"/>
  <c r="BE172" i="3"/>
  <c r="BE178" i="3"/>
  <c r="BE186" i="3"/>
  <c r="BE187" i="3"/>
  <c r="BE188" i="3"/>
  <c r="J118" i="2"/>
  <c r="BE128" i="2"/>
  <c r="BE142" i="2"/>
  <c r="E112" i="2"/>
  <c r="BE136" i="2"/>
  <c r="BE144" i="2"/>
  <c r="BE145" i="2"/>
  <c r="BE147" i="2"/>
  <c r="F121" i="2"/>
  <c r="BE127" i="2"/>
  <c r="BE131" i="2"/>
  <c r="BE133" i="2"/>
  <c r="BE130" i="2"/>
  <c r="BE139" i="2"/>
  <c r="BE141" i="2"/>
  <c r="F39" i="2"/>
  <c r="BD96" i="1" s="1"/>
  <c r="J36" i="3"/>
  <c r="AW97" i="1"/>
  <c r="J36" i="4"/>
  <c r="AW98" i="1" s="1"/>
  <c r="F38" i="5"/>
  <c r="BC99" i="1"/>
  <c r="F39" i="5"/>
  <c r="BD99" i="1" s="1"/>
  <c r="F39" i="6"/>
  <c r="BD100" i="1"/>
  <c r="AS94" i="1"/>
  <c r="F38" i="2"/>
  <c r="BC96" i="1"/>
  <c r="F37" i="3"/>
  <c r="BB97" i="1" s="1"/>
  <c r="F36" i="3"/>
  <c r="BA97" i="1"/>
  <c r="F37" i="4"/>
  <c r="BB98" i="1" s="1"/>
  <c r="F37" i="5"/>
  <c r="BB99" i="1"/>
  <c r="F38" i="6"/>
  <c r="BC100" i="1" s="1"/>
  <c r="J36" i="2"/>
  <c r="AW96" i="1"/>
  <c r="F37" i="2"/>
  <c r="BB96" i="1" s="1"/>
  <c r="F38" i="3"/>
  <c r="BC97" i="1"/>
  <c r="F38" i="4"/>
  <c r="BC98" i="1" s="1"/>
  <c r="J36" i="5"/>
  <c r="AW99" i="1" s="1"/>
  <c r="F37" i="6"/>
  <c r="BB100" i="1" s="1"/>
  <c r="F36" i="6"/>
  <c r="BA100" i="1" s="1"/>
  <c r="F36" i="2"/>
  <c r="BA96" i="1" s="1"/>
  <c r="F39" i="3"/>
  <c r="BD97" i="1" s="1"/>
  <c r="F36" i="4"/>
  <c r="BA98" i="1" s="1"/>
  <c r="F39" i="4"/>
  <c r="BD98" i="1" s="1"/>
  <c r="F36" i="5"/>
  <c r="BA99" i="1" s="1"/>
  <c r="J36" i="6"/>
  <c r="AW100" i="1" s="1"/>
  <c r="J123" i="5" l="1"/>
  <c r="J99" i="5" s="1"/>
  <c r="BK122" i="5"/>
  <c r="J122" i="5" s="1"/>
  <c r="J124" i="5"/>
  <c r="J100" i="5" s="1"/>
  <c r="R131" i="3"/>
  <c r="R130" i="3" s="1"/>
  <c r="T131" i="3"/>
  <c r="T130" i="3"/>
  <c r="T125" i="2"/>
  <c r="T124" i="2" s="1"/>
  <c r="P131" i="3"/>
  <c r="P130" i="3"/>
  <c r="AU97" i="1"/>
  <c r="AU95" i="1" s="1"/>
  <c r="AU94" i="1" s="1"/>
  <c r="R125" i="2"/>
  <c r="R124" i="2"/>
  <c r="BK123" i="4"/>
  <c r="J123" i="4" s="1"/>
  <c r="J99" i="4" s="1"/>
  <c r="BK125" i="2"/>
  <c r="J125" i="2"/>
  <c r="J99" i="2" s="1"/>
  <c r="BK123" i="6"/>
  <c r="J123" i="6"/>
  <c r="J99" i="6"/>
  <c r="BK206" i="3"/>
  <c r="J206" i="3"/>
  <c r="J107" i="3"/>
  <c r="J131" i="3"/>
  <c r="J99" i="3" s="1"/>
  <c r="F35" i="3"/>
  <c r="AZ97" i="1" s="1"/>
  <c r="BD95" i="1"/>
  <c r="BD94" i="1" s="1"/>
  <c r="W33" i="1" s="1"/>
  <c r="BA95" i="1"/>
  <c r="BA94" i="1"/>
  <c r="W30" i="1" s="1"/>
  <c r="J35" i="3"/>
  <c r="AV97" i="1" s="1"/>
  <c r="AT97" i="1" s="1"/>
  <c r="BB95" i="1"/>
  <c r="AX95" i="1"/>
  <c r="BC95" i="1"/>
  <c r="BC94" i="1"/>
  <c r="AY94" i="1" s="1"/>
  <c r="F35" i="2"/>
  <c r="AZ96" i="1" s="1"/>
  <c r="J35" i="4"/>
  <c r="AV98" i="1" s="1"/>
  <c r="AT98" i="1" s="1"/>
  <c r="F35" i="5"/>
  <c r="AZ99" i="1"/>
  <c r="J35" i="6"/>
  <c r="AV100" i="1"/>
  <c r="AT100" i="1" s="1"/>
  <c r="F35" i="6"/>
  <c r="AZ100" i="1" s="1"/>
  <c r="J35" i="2"/>
  <c r="AV96" i="1"/>
  <c r="AT96" i="1" s="1"/>
  <c r="F35" i="4"/>
  <c r="AZ98" i="1"/>
  <c r="J35" i="5"/>
  <c r="AV99" i="1" s="1"/>
  <c r="AT99" i="1" s="1"/>
  <c r="J98" i="5" l="1"/>
  <c r="J32" i="5"/>
  <c r="AG99" i="1" s="1"/>
  <c r="AN99" i="1" s="1"/>
  <c r="BK124" i="2"/>
  <c r="J124" i="2"/>
  <c r="J32" i="2" s="1"/>
  <c r="AG96" i="1" s="1"/>
  <c r="BK122" i="4"/>
  <c r="J122" i="4"/>
  <c r="J98" i="4" s="1"/>
  <c r="BK122" i="6"/>
  <c r="J122" i="6" s="1"/>
  <c r="J98" i="6" s="1"/>
  <c r="BK130" i="3"/>
  <c r="J130" i="3"/>
  <c r="J32" i="3"/>
  <c r="AG97" i="1" s="1"/>
  <c r="W32" i="1"/>
  <c r="AZ95" i="1"/>
  <c r="AV95" i="1"/>
  <c r="AY95" i="1"/>
  <c r="AW95" i="1"/>
  <c r="AW94" i="1"/>
  <c r="AK30" i="1"/>
  <c r="BB94" i="1"/>
  <c r="W31" i="1"/>
  <c r="J41" i="5" l="1"/>
  <c r="J41" i="2"/>
  <c r="J41" i="3"/>
  <c r="J98" i="2"/>
  <c r="J98" i="3"/>
  <c r="AN97" i="1"/>
  <c r="AN96" i="1"/>
  <c r="J32" i="4"/>
  <c r="AG98" i="1" s="1"/>
  <c r="AZ94" i="1"/>
  <c r="AV94" i="1"/>
  <c r="AK29" i="1"/>
  <c r="AX94" i="1"/>
  <c r="J32" i="6"/>
  <c r="AG100" i="1"/>
  <c r="AT95" i="1"/>
  <c r="J41" i="6" l="1"/>
  <c r="J41" i="4"/>
  <c r="AN98" i="1"/>
  <c r="AN100" i="1"/>
  <c r="AG95" i="1"/>
  <c r="AG94" i="1" s="1"/>
  <c r="W29" i="1"/>
  <c r="AT94" i="1"/>
  <c r="AK26" i="1" l="1"/>
  <c r="AK35" i="1" s="1"/>
  <c r="AN94" i="1"/>
  <c r="AN95" i="1"/>
</calcChain>
</file>

<file path=xl/sharedStrings.xml><?xml version="1.0" encoding="utf-8"?>
<sst xmlns="http://schemas.openxmlformats.org/spreadsheetml/2006/main" count="2361" uniqueCount="474">
  <si>
    <t>Export Komplet</t>
  </si>
  <si>
    <t/>
  </si>
  <si>
    <t>2.0</t>
  </si>
  <si>
    <t>False</t>
  </si>
  <si>
    <t>{685e614c-9324-43af-8f63-606966fec26e}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</si>
  <si>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</si>
  <si>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</si>
  <si>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</si>
  <si>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</si>
  <si>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</si>
  <si>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</si>
  <si>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</si>
  <si>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</si>
  <si>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</si>
  <si>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ChodnikLezaky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</si>
  <si>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</si>
  <si>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</si>
  <si>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ul.Ležáky ,Šumperk</t>
  </si>
  <si>
    <t>KSO:</t>
  </si>
  <si>
    <t>CC-CZ:</t>
  </si>
  <si>
    <t>Místo:</t>
  </si>
  <si>
    <t>Šumperk</t>
  </si>
  <si>
    <t>Datum:</t>
  </si>
  <si>
    <t>27. 9. 2024</t>
  </si>
  <si>
    <t>Zadavatel:</t>
  </si>
  <si>
    <t>IČ:</t>
  </si>
  <si>
    <t>Město  Šumperk</t>
  </si>
  <si>
    <t>DIČ:</t>
  </si>
  <si>
    <t>Uchazeč:</t>
  </si>
  <si>
    <t>Vyplň údaj</t>
  </si>
  <si>
    <t>Projektant:</t>
  </si>
  <si>
    <t>Ing.Zdeněk  Vitásek</t>
  </si>
  <si>
    <t>True</t>
  </si>
  <si>
    <t>Zpracovatel:</t>
  </si>
  <si>
    <t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</si>
  <si>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</si>
  <si>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</si>
  <si>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</si>
  <si>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</si>
  <si>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</si>
  <si>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</si>
  <si>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</si>
  <si>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</si>
  <si>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</si>
  <si>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</si>
  <si>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</si>
  <si>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</si>
  <si>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</si>
  <si>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</si>
  <si>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</si>
  <si>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</si>
  <si>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</si>
  <si>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</si>
  <si>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</si>
  <si>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</si>
  <si>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</si>
  <si>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</si>
  <si>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</si>
  <si>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</si>
  <si>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</si>
  <si>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</si>
  <si>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</si>
  <si>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</si>
  <si>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</si>
  <si>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</si>
  <si>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</si>
  <si>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</si>
  <si>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</si>
  <si>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</si>
  <si>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</si>
  <si>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</si>
  <si>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</si>
  <si>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</si>
  <si>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</si>
  <si>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</si>
  <si>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</si>
  <si>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</si>
  <si>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</si>
  <si>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</si>
  <si>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</si>
  <si>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</si>
  <si>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Oprava  chodníku</t>
  </si>
  <si>
    <t>STA</t>
  </si>
  <si>
    <t>1</t>
  </si>
  <si>
    <t>{dfaaed05-04f3-4410-9e64-38d0b92aea65}</t>
  </si>
  <si>
    <t>2</t>
  </si>
  <si>
    <t>/</t>
  </si>
  <si>
    <t>SO 001</t>
  </si>
  <si>
    <t>Příprava území , demolice stávajícího chodníku</t>
  </si>
  <si>
    <t>Soupis</t>
  </si>
  <si>
    <t>{b0f5047f-e2c3-4a82-a58b-461d7cb051d8}</t>
  </si>
  <si>
    <t>SO 101</t>
  </si>
  <si>
    <t>Chodník</t>
  </si>
  <si>
    <t>{a0dbb886-bb12-4d6c-8460-5d207ccce9d5}</t>
  </si>
  <si>
    <t>SO 192</t>
  </si>
  <si>
    <t>Dopravní  značení dočasné - DIO</t>
  </si>
  <si>
    <t>{3c459be6-c501-4b69-afc5-0a7e71ab36aa}</t>
  </si>
  <si>
    <t>SO 1000</t>
  </si>
  <si>
    <t>Ostatní  náklady</t>
  </si>
  <si>
    <t>{4e57b8e9-6c5f-4f51-980b-349975751bb9}</t>
  </si>
  <si>
    <t>SO 1020</t>
  </si>
  <si>
    <t>VRN</t>
  </si>
  <si>
    <t>{2ed42f82-4f26-4b87-b399-43750e17cf13}</t>
  </si>
  <si>
    <t>KRYCÍ LIST SOUPISU PRACÍ</t>
  </si>
  <si>
    <t>Objekt:</t>
  </si>
  <si>
    <t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</si>
  <si>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</si>
  <si>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</si>
  <si>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</si>
  <si>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</si>
  <si>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</si>
  <si>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</si>
  <si>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</si>
  <si>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</si>
  <si>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</si>
  <si>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</si>
  <si>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</si>
  <si>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</si>
  <si>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</si>
  <si>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</si>
  <si>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</si>
  <si>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</si>
  <si>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</si>
  <si>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</si>
  <si>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</si>
  <si>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</si>
  <si>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</si>
  <si>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</si>
  <si>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</si>
  <si>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</si>
  <si>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</si>
  <si>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</si>
  <si>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</si>
  <si>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</si>
  <si>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</si>
  <si>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</si>
  <si>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</si>
  <si>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</si>
  <si>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</si>
  <si>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</si>
  <si>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-1591077686</t>
  </si>
  <si>
    <t>113106123</t>
  </si>
  <si>
    <t>Rozebrání dlažeb ze zámkových dlaždic komunikací pro pěší ručně</t>
  </si>
  <si>
    <t>722575718</t>
  </si>
  <si>
    <t>VV</t>
  </si>
  <si>
    <t>3</t>
  </si>
  <si>
    <t>113107323</t>
  </si>
  <si>
    <t>Odstranění podkladu z kameniva drceného tl přes 200 do 300 mm strojně pl do 50 m2</t>
  </si>
  <si>
    <t>-1373200484</t>
  </si>
  <si>
    <t>113202111</t>
  </si>
  <si>
    <t>Vytrhání obrub krajníků obrubníků stojatých</t>
  </si>
  <si>
    <t>m</t>
  </si>
  <si>
    <t>841394357</t>
  </si>
  <si>
    <t>91+91</t>
  </si>
  <si>
    <t>5</t>
  </si>
  <si>
    <t>113203111</t>
  </si>
  <si>
    <t>Vytrhání obrub z dlažebních kostek</t>
  </si>
  <si>
    <t>-109566798</t>
  </si>
  <si>
    <t>91</t>
  </si>
  <si>
    <t>9</t>
  </si>
  <si>
    <t>Ostatní konstrukce a práce, bourání</t>
  </si>
  <si>
    <t>6</t>
  </si>
  <si>
    <t>919735113</t>
  </si>
  <si>
    <t>Řezání stávajícího živičného krytu hl přes 100 do 150 mm</t>
  </si>
  <si>
    <t>-421019269</t>
  </si>
  <si>
    <t>"kolem řádku"  91</t>
  </si>
  <si>
    <t>997</t>
  </si>
  <si>
    <t>Přesun sutě</t>
  </si>
  <si>
    <t>7</t>
  </si>
  <si>
    <t>997221131</t>
  </si>
  <si>
    <t>Vodorovná doprava vybouraných hmot nošením do 50 m</t>
  </si>
  <si>
    <t>t</t>
  </si>
  <si>
    <t>-1939198943</t>
  </si>
  <si>
    <t>4*0,06*2,5+10</t>
  </si>
  <si>
    <t>8</t>
  </si>
  <si>
    <t>997221561</t>
  </si>
  <si>
    <t>Vodorovná doprava suti z kusových materiálů do 1 km</t>
  </si>
  <si>
    <t>679381777</t>
  </si>
  <si>
    <t>997221569</t>
  </si>
  <si>
    <t>Příplatek ZKD 1 km u vodorovné dopravy suti z kusových materiálů</t>
  </si>
  <si>
    <t>1249099033</t>
  </si>
  <si>
    <t>141,92*3 'Přepočtené koeficientem množství</t>
  </si>
  <si>
    <t>10</t>
  </si>
  <si>
    <t>997221611</t>
  </si>
  <si>
    <t>Nakládání suti na dopravní prostředky pro vodorovnou dopravu</t>
  </si>
  <si>
    <t>-1961659948</t>
  </si>
  <si>
    <t>11</t>
  </si>
  <si>
    <t>997221861</t>
  </si>
  <si>
    <t>Poplatek za uložení stavebního odpadu na recyklační skládce (skládkovné) z prostého betonu pod kódem 17 01 01</t>
  </si>
  <si>
    <t>-1425103702</t>
  </si>
  <si>
    <t>141,92-59,4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</si>
  <si>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</si>
  <si>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</si>
  <si>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</si>
  <si>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59,4</t>
  </si>
  <si>
    <t>SO 101 - Chodník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</si>
  <si>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</si>
  <si>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</si>
  <si>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</si>
  <si>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</si>
  <si>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</si>
  <si>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</si>
  <si>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</si>
  <si>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</si>
  <si>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</si>
  <si>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</si>
  <si>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4*0,6*0,8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</si>
  <si>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</si>
  <si>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</si>
  <si>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</si>
  <si>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</si>
  <si>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</si>
  <si>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</si>
  <si>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</si>
  <si>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</si>
  <si>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</si>
  <si>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1,92*2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</si>
  <si>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</si>
  <si>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</si>
  <si>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</si>
  <si>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</si>
  <si>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</si>
  <si>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</si>
  <si>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4*0,6*0,7</t>
  </si>
  <si>
    <t>M</t>
  </si>
  <si>
    <t>58331351</t>
  </si>
  <si>
    <t>kamenivo těžené drobné frakce 0/4</t>
  </si>
  <si>
    <t>-978894753</t>
  </si>
  <si>
    <t>1,68*2 'Přepočtené koeficientem množství</t>
  </si>
  <si>
    <t>181912112</t>
  </si>
  <si>
    <t>Úprava pláně v hornině třídy těžitelnosti I skupiny 3 se zhutněním ručně</t>
  </si>
  <si>
    <t>-851363156</t>
  </si>
  <si>
    <t>131+2+2+4</t>
  </si>
  <si>
    <t>Vodorovné konstrukce</t>
  </si>
  <si>
    <t>451572111</t>
  </si>
  <si>
    <t>Lože pod potrubí otevřený výkop z kameniva drobného těženého</t>
  </si>
  <si>
    <t>-978182227</t>
  </si>
  <si>
    <t>4*0,6*0,1</t>
  </si>
  <si>
    <t>Komunikace pozemní</t>
  </si>
  <si>
    <t>564861011</t>
  </si>
  <si>
    <t>Podklad ze štěrkodrtě ŠD plochy do 100 m2 tl 200 mm</t>
  </si>
  <si>
    <t>1857532117</t>
  </si>
  <si>
    <t>131+2+2</t>
  </si>
  <si>
    <t>596211110</t>
  </si>
  <si>
    <t>Kladení zámkové dlažby komunikací pro pěší ručně tl 60 mm skupiny A pl do 50 m2</t>
  </si>
  <si>
    <t>-686719610</t>
  </si>
  <si>
    <t>59245006</t>
  </si>
  <si>
    <t>dlažba tvar obdélník betonová pro nevidomé 200x100x60mm barevná</t>
  </si>
  <si>
    <t>-632859288</t>
  </si>
  <si>
    <t>2*1,05</t>
  </si>
  <si>
    <t>13</t>
  </si>
  <si>
    <t>1053236758</t>
  </si>
  <si>
    <t>14</t>
  </si>
  <si>
    <t>59245021</t>
  </si>
  <si>
    <t>dlažba tvar čtverec betonová 200x200x60mm přírodní bez fazety</t>
  </si>
  <si>
    <t>1286939354</t>
  </si>
  <si>
    <t>2*1,03 'Přepočtené koeficientem množství</t>
  </si>
  <si>
    <t>15</t>
  </si>
  <si>
    <t>-1149666553</t>
  </si>
  <si>
    <t>16</t>
  </si>
  <si>
    <t>596211111</t>
  </si>
  <si>
    <t>Kladení zámkové dlažby komunikací pro pěší ručně tl 60 mm skupiny A pl přes 50 do 100 m2</t>
  </si>
  <si>
    <t>1455985031</t>
  </si>
  <si>
    <t>17</t>
  </si>
  <si>
    <t>59245018</t>
  </si>
  <si>
    <t>dlažba tvar obdélník betonová 200x100x60mm přírodní</t>
  </si>
  <si>
    <t>-774293519</t>
  </si>
  <si>
    <t>131*1,02 'Přepočtené koeficientem množství</t>
  </si>
  <si>
    <t>Trubní vedení</t>
  </si>
  <si>
    <t>18</t>
  </si>
  <si>
    <t>871275811</t>
  </si>
  <si>
    <t>Bourání stávajícího potrubí z PVC nebo PP DN 150</t>
  </si>
  <si>
    <t>1881063908</t>
  </si>
  <si>
    <t>19</t>
  </si>
  <si>
    <t>890411811</t>
  </si>
  <si>
    <t>Bourání šachet z prefabrikovaných skruží ručně obestavěného prostoru do 1,5 m3</t>
  </si>
  <si>
    <t>973603804</t>
  </si>
  <si>
    <t>0,25*0,25*3,14*1*2</t>
  </si>
  <si>
    <t>20</t>
  </si>
  <si>
    <t>895941302</t>
  </si>
  <si>
    <t>Osazení vpusti uliční DN 450 z betonových dílců dno s kalištěm</t>
  </si>
  <si>
    <t>kus</t>
  </si>
  <si>
    <t>-2141563897</t>
  </si>
  <si>
    <t>59224495</t>
  </si>
  <si>
    <t>vpusť uliční DN 450 kaliště nízké 450/240x50mm</t>
  </si>
  <si>
    <t>72089803</t>
  </si>
  <si>
    <t>22</t>
  </si>
  <si>
    <t>895941312</t>
  </si>
  <si>
    <t>Osazení vpusti uliční DN 450 z betonových dílců skruž horní 195 mm</t>
  </si>
  <si>
    <t>1343729592</t>
  </si>
  <si>
    <t>23</t>
  </si>
  <si>
    <t>59223856</t>
  </si>
  <si>
    <t>skruž betonová horní pro uliční vpusť 450x195x50mm</t>
  </si>
  <si>
    <t>-1902920901</t>
  </si>
  <si>
    <t>24</t>
  </si>
  <si>
    <t>895941321</t>
  </si>
  <si>
    <t>Osazení vpusti uliční DN 450 z betonových dílců skruž středová 195 mm</t>
  </si>
  <si>
    <t>810580429</t>
  </si>
  <si>
    <t>25</t>
  </si>
  <si>
    <t>59223860</t>
  </si>
  <si>
    <t>skruž betonová středová pro uliční vpusť 450x195x50mm</t>
  </si>
  <si>
    <t>-99125050</t>
  </si>
  <si>
    <t>26</t>
  </si>
  <si>
    <t>895941331</t>
  </si>
  <si>
    <t>Osazení vpusti uliční DN 450 z betonových dílců skruž průběžná s výtokem</t>
  </si>
  <si>
    <t>1796372691</t>
  </si>
  <si>
    <t>27</t>
  </si>
  <si>
    <t>59224489</t>
  </si>
  <si>
    <t>skruž betonová s odtokem 150mm pro uliční vpusť 450x450x50mm</t>
  </si>
  <si>
    <t>1166844702</t>
  </si>
  <si>
    <t>28</t>
  </si>
  <si>
    <t>899132212</t>
  </si>
  <si>
    <t>Výměna poklopu vodovodního samonivelačního nebo pevného šoupátkového</t>
  </si>
  <si>
    <t>1978210699</t>
  </si>
  <si>
    <t>29</t>
  </si>
  <si>
    <t>899204112</t>
  </si>
  <si>
    <t>Osazení mříží litinových včetně rámů a košů na bahno pro třídu zatížení D400, E600</t>
  </si>
  <si>
    <t>1858534086</t>
  </si>
  <si>
    <t>30</t>
  </si>
  <si>
    <t>59224481</t>
  </si>
  <si>
    <t>mříž vtoková s rámem pro uliční vpusť 500x500, zatížení 40 tun</t>
  </si>
  <si>
    <t>-1073805533</t>
  </si>
  <si>
    <t>31</t>
  </si>
  <si>
    <t>55241001</t>
  </si>
  <si>
    <t>koš kalový pod kruhovou mříž - těžký</t>
  </si>
  <si>
    <t>1352945615</t>
  </si>
  <si>
    <t>32</t>
  </si>
  <si>
    <t>899204211</t>
  </si>
  <si>
    <t>Demontáž mříží litinových včetně rámů hmotnosti přes 150 kg</t>
  </si>
  <si>
    <t>-1195232842</t>
  </si>
  <si>
    <t>33</t>
  </si>
  <si>
    <t>899722113</t>
  </si>
  <si>
    <t>Krytí potrubí z plastů výstražnou fólií z PVC přes 25 do 34cm</t>
  </si>
  <si>
    <t>-1710864810</t>
  </si>
  <si>
    <t>34</t>
  </si>
  <si>
    <t>916111123</t>
  </si>
  <si>
    <t>Osazení obruby z drobných kostek s boční opěrou do lože z betonu prostého</t>
  </si>
  <si>
    <t>-549083409</t>
  </si>
  <si>
    <t>35</t>
  </si>
  <si>
    <t>58381007</t>
  </si>
  <si>
    <t>kostka štípaná dlažební žula drobná 8/10</t>
  </si>
  <si>
    <t>1940196130</t>
  </si>
  <si>
    <t>91*0,1*0,05</t>
  </si>
  <si>
    <t>36</t>
  </si>
  <si>
    <t>916231213</t>
  </si>
  <si>
    <t>Osazení chodníkového obrubníku betonového stojatého s boční opěrou do lože z betonu prostého</t>
  </si>
  <si>
    <t>1646021858</t>
  </si>
  <si>
    <t>37</t>
  </si>
  <si>
    <t>59217017</t>
  </si>
  <si>
    <t>obrubník betonový chodníkový 1000x100x250mm</t>
  </si>
  <si>
    <t>1233725041</t>
  </si>
  <si>
    <t>38</t>
  </si>
  <si>
    <t>916241213</t>
  </si>
  <si>
    <t>Osazení obrubníku kamenného stojatého s boční opěrou do lože z betonu prostého</t>
  </si>
  <si>
    <t>-1048825548</t>
  </si>
  <si>
    <t>39</t>
  </si>
  <si>
    <t>916991121</t>
  </si>
  <si>
    <t>Lože pod obrubníky, krajníky nebo obruby z dlažebních kostek z betonu prostého</t>
  </si>
  <si>
    <t>1020285283</t>
  </si>
  <si>
    <t>91*0,1*0,2</t>
  </si>
  <si>
    <t>91*0,3*0,2</t>
  </si>
  <si>
    <t>Součet</t>
  </si>
  <si>
    <t>40</t>
  </si>
  <si>
    <t>919122132</t>
  </si>
  <si>
    <t xml:space="preserve">Těsnění spár zálivkou za tepla pro komůrky š 20 mm hl 40 mm </t>
  </si>
  <si>
    <t>-1410266191</t>
  </si>
  <si>
    <t>41</t>
  </si>
  <si>
    <t>979024443</t>
  </si>
  <si>
    <t>Očištění vybouraných obrubníků a krajníků silničních</t>
  </si>
  <si>
    <t>-506184976</t>
  </si>
  <si>
    <t>42</t>
  </si>
  <si>
    <t>979054451</t>
  </si>
  <si>
    <t>Očištění vybouraných zámkových dlaždic s původním spárováním z kameniva těženého</t>
  </si>
  <si>
    <t>-1337774865</t>
  </si>
  <si>
    <t>43</t>
  </si>
  <si>
    <t>979071022</t>
  </si>
  <si>
    <t>Očištění dlažebních kostek drobných se spárováním živičnou směsí nebo MC při překopech inženýrských sítí</t>
  </si>
  <si>
    <t>-2089963971</t>
  </si>
  <si>
    <t>91*0,1</t>
  </si>
  <si>
    <t>44</t>
  </si>
  <si>
    <t>997221571</t>
  </si>
  <si>
    <t>Vodorovná doprava vybouraných hmot do 1 km</t>
  </si>
  <si>
    <t>-659825799</t>
  </si>
  <si>
    <t>45</t>
  </si>
  <si>
    <t>997221579</t>
  </si>
  <si>
    <t>Příplatek ZKD 1 km u vodorovné dopravy vybouraných hmot</t>
  </si>
  <si>
    <t>945335592</t>
  </si>
  <si>
    <t>1,275*3 'Přepočtené koeficientem množství</t>
  </si>
  <si>
    <t>46</t>
  </si>
  <si>
    <t>997221612</t>
  </si>
  <si>
    <t>Nakládání vybouraných hmot na dopravní prostředky pro vodorovnou dopravu</t>
  </si>
  <si>
    <t>-839838974</t>
  </si>
  <si>
    <t>47</t>
  </si>
  <si>
    <t>2056779472</t>
  </si>
  <si>
    <t>998</t>
  </si>
  <si>
    <t>Přesun hmot</t>
  </si>
  <si>
    <t>48</t>
  </si>
  <si>
    <t>998223011</t>
  </si>
  <si>
    <t>Přesun hmot pro pozemní komunikace s krytem dlážděným</t>
  </si>
  <si>
    <t>1143583729</t>
  </si>
  <si>
    <t>PSV</t>
  </si>
  <si>
    <t>Práce a dodávky PSV</t>
  </si>
  <si>
    <t>721</t>
  </si>
  <si>
    <t>Zdravotechnika - vnitřní kanalizace</t>
  </si>
  <si>
    <t>49</t>
  </si>
  <si>
    <t>721173403</t>
  </si>
  <si>
    <t>Potrubí kanalizační z PVC SN 4 svodné DN 160</t>
  </si>
  <si>
    <t>-613749919</t>
  </si>
  <si>
    <t>50</t>
  </si>
  <si>
    <t>998721121</t>
  </si>
  <si>
    <t>Přesun hmot tonážní pro vnitřní kanalizaci ruční v objektech v do 6 m</t>
  </si>
  <si>
    <t>902755487</t>
  </si>
  <si>
    <t>SO 192 - Dopravní  značení dočasné - DIO</t>
  </si>
  <si>
    <t>913111111</t>
  </si>
  <si>
    <t>Montáž a demontáž plastového podstavce dočasné dopravní značky</t>
  </si>
  <si>
    <t>2027072802</t>
  </si>
  <si>
    <t>"Z4a" 6</t>
  </si>
  <si>
    <t>913111115</t>
  </si>
  <si>
    <t>Montáž a demontáž dočasné dopravní značky samostatné základní</t>
  </si>
  <si>
    <t>231332648</t>
  </si>
  <si>
    <t>"A15" 2</t>
  </si>
  <si>
    <t>913111211</t>
  </si>
  <si>
    <t>Příplatek k dočasnému podstavci plastovému za první a ZKD den použití</t>
  </si>
  <si>
    <t>739743776</t>
  </si>
  <si>
    <t>"Z4a" 6*4*7</t>
  </si>
  <si>
    <t>913111215</t>
  </si>
  <si>
    <t>Příplatek k dočasné dopravní značce samostatné základní za první a ZKD den použití</t>
  </si>
  <si>
    <t>-630680653</t>
  </si>
  <si>
    <t>"A15" 2*4*7</t>
  </si>
  <si>
    <t>913121111</t>
  </si>
  <si>
    <t>Montáž a demontáž dočasné dopravní značky kompletní základní</t>
  </si>
  <si>
    <t>-1962134307</t>
  </si>
  <si>
    <t>"B20a"  2</t>
  </si>
  <si>
    <t>913121211</t>
  </si>
  <si>
    <t>Příplatek k dočasné dopravní značce kompletní základní za první a ZKD den použití</t>
  </si>
  <si>
    <t>1955072749</t>
  </si>
  <si>
    <t>"B20a" 2*4*7</t>
  </si>
  <si>
    <t>913321111</t>
  </si>
  <si>
    <t>Montáž a demontáž dočasné dopravní směrové desky základní</t>
  </si>
  <si>
    <t>-535402291</t>
  </si>
  <si>
    <t>"Z4a"  6</t>
  </si>
  <si>
    <t>913321211</t>
  </si>
  <si>
    <t>Příplatek k dočasné směrové desce základní za první a ZKD den použití</t>
  </si>
  <si>
    <t>691588794</t>
  </si>
  <si>
    <t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</si>
  <si>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</si>
  <si>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</si>
  <si>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</si>
  <si>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</si>
  <si>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</si>
  <si>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</si>
  <si>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</si>
  <si>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</si>
  <si>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</si>
  <si>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</si>
  <si>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>"  vytýčení  stávajících podzemních inženýrských sítí před zahájením zemních prací a přeložek"</t>
  </si>
  <si>
    <t>823800000</t>
  </si>
  <si>
    <t>Vyřízení  povolení  zvláštního užívání  pozemní komunikace</t>
  </si>
  <si>
    <t>1775705263</t>
  </si>
  <si>
    <t>012203000</t>
  </si>
  <si>
    <t>Geodetické práce při provádění stavby</t>
  </si>
  <si>
    <t>-1188979583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</si>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</sst>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5.7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30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2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2"/>
      <c r="BS13" s="16" t="s">
        <v>6</v>
      </c>
    </row>
    <row r="14" spans="1:74" ht="12.75">
      <c r="B14" s="19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27</v>
      </c>
      <c r="AN14" s="28" t="s">
        <v>29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2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2"/>
      <c r="BS17" s="16" t="s">
        <v>32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2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12"/>
      <c r="BS20" s="16" t="s">
        <v>32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35</v>
      </c>
      <c r="AR22" s="19"/>
      <c r="BE22" s="212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 ht="12.75">
      <c r="B28" s="31"/>
      <c r="L28" s="222" t="s">
        <v>37</v>
      </c>
      <c r="M28" s="222"/>
      <c r="N28" s="222"/>
      <c r="O28" s="222"/>
      <c r="P28" s="222"/>
      <c r="W28" s="222" t="s">
        <v>38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39</v>
      </c>
      <c r="AL28" s="222"/>
      <c r="AM28" s="222"/>
      <c r="AN28" s="222"/>
      <c r="AO28" s="222"/>
      <c r="AR28" s="31"/>
      <c r="BE28" s="212"/>
    </row>
    <row r="29" spans="2:71" s="2" customFormat="1" ht="14.45" customHeight="1">
      <c r="B29" s="35"/>
      <c r="D29" s="26" t="s">
        <v>40</v>
      </c>
      <c r="F29" s="26" t="s">
        <v>41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5"/>
      <c r="BE29" s="213"/>
    </row>
    <row r="30" spans="2:71" s="2" customFormat="1" ht="14.45" customHeight="1">
      <c r="B30" s="35"/>
      <c r="F30" s="26" t="s">
        <v>42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5"/>
      <c r="BE30" s="213"/>
    </row>
    <row r="31" spans="2:71" s="2" customFormat="1" ht="14.45" hidden="1" customHeight="1">
      <c r="B31" s="35"/>
      <c r="F31" s="26" t="s">
        <v>43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13"/>
    </row>
    <row r="32" spans="2:71" s="2" customFormat="1" ht="14.45" hidden="1" customHeight="1">
      <c r="B32" s="35"/>
      <c r="F32" s="26" t="s">
        <v>44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13"/>
    </row>
    <row r="33" spans="2:57" s="2" customFormat="1" ht="14.45" hidden="1" customHeight="1">
      <c r="B33" s="35"/>
      <c r="F33" s="26" t="s">
        <v>45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5"/>
      <c r="BE33" s="213"/>
    </row>
    <row r="34" spans="2:57" s="1" customFormat="1" ht="6.95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9" t="s">
        <v>48</v>
      </c>
      <c r="Y35" s="227"/>
      <c r="Z35" s="227"/>
      <c r="AA35" s="227"/>
      <c r="AB35" s="227"/>
      <c r="AC35" s="38"/>
      <c r="AD35" s="38"/>
      <c r="AE35" s="38"/>
      <c r="AF35" s="38"/>
      <c r="AG35" s="38"/>
      <c r="AH35" s="38"/>
      <c r="AI35" s="38"/>
      <c r="AJ35" s="38"/>
      <c r="AK35" s="226">
        <f>SUM(AK26:AK33)</f>
        <v>0</v>
      </c>
      <c r="AL35" s="227"/>
      <c r="AM35" s="227"/>
      <c r="AN35" s="227"/>
      <c r="AO35" s="22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ChodnikLezaky</v>
      </c>
      <c r="AR84" s="47"/>
    </row>
    <row r="85" spans="1:91" s="4" customFormat="1" ht="36.950000000000003" customHeight="1">
      <c r="B85" s="48"/>
      <c r="C85" s="49" t="s">
        <v>16</v>
      </c>
      <c r="L85" s="188" t="str">
        <f>K6</f>
        <v>Oprava chodníku na ul.Ležáky ,Šumperk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Šumperk</v>
      </c>
      <c r="AI87" s="26" t="s">
        <v>22</v>
      </c>
      <c r="AM87" s="190" t="str">
        <f>IF(AN8= "","",AN8)</f>
        <v>27. 9. 2024</v>
      </c>
      <c r="AN87" s="190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 Šumperk</v>
      </c>
      <c r="AI89" s="26" t="s">
        <v>30</v>
      </c>
      <c r="AM89" s="195" t="str">
        <f>IF(E17="","",E17)</f>
        <v>Ing.Zdeněk  Vitásek</v>
      </c>
      <c r="AN89" s="196"/>
      <c r="AO89" s="196"/>
      <c r="AP89" s="196"/>
      <c r="AR89" s="31"/>
      <c r="AS89" s="191" t="s">
        <v>56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5" t="str">
        <f>IF(E20="","",E20)</f>
        <v>Martin  Pniok</v>
      </c>
      <c r="AN90" s="196"/>
      <c r="AO90" s="196"/>
      <c r="AP90" s="196"/>
      <c r="AR90" s="31"/>
      <c r="AS90" s="193"/>
      <c r="AT90" s="194"/>
      <c r="BD90" s="55"/>
    </row>
    <row r="91" spans="1:91" s="1" customFormat="1" ht="10.9" customHeight="1">
      <c r="B91" s="31"/>
      <c r="AR91" s="31"/>
      <c r="AS91" s="193"/>
      <c r="AT91" s="194"/>
      <c r="BD91" s="55"/>
    </row>
    <row r="92" spans="1:91" s="1" customFormat="1" ht="29.25" customHeight="1">
      <c r="B92" s="31"/>
      <c r="C92" s="197" t="s">
        <v>57</v>
      </c>
      <c r="D92" s="198"/>
      <c r="E92" s="198"/>
      <c r="F92" s="198"/>
      <c r="G92" s="198"/>
      <c r="H92" s="56"/>
      <c r="I92" s="200" t="s">
        <v>58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9" t="s">
        <v>59</v>
      </c>
      <c r="AH92" s="198"/>
      <c r="AI92" s="198"/>
      <c r="AJ92" s="198"/>
      <c r="AK92" s="198"/>
      <c r="AL92" s="198"/>
      <c r="AM92" s="198"/>
      <c r="AN92" s="200" t="s">
        <v>60</v>
      </c>
      <c r="AO92" s="198"/>
      <c r="AP92" s="20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 t="shared" ref="AN94:AN100" si="0">SUM(AG94,AT94)</f>
        <v>0</v>
      </c>
      <c r="AO94" s="210"/>
      <c r="AP94" s="210"/>
      <c r="AQ94" s="66" t="s">
        <v>1</v>
      </c>
      <c r="AR94" s="62"/>
      <c r="AS94" s="67">
        <f>ROUND(AS95,2)</f>
        <v>0</v>
      </c>
      <c r="AT94" s="68">
        <f t="shared" ref="AT94:AT100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B95" s="73"/>
      <c r="C95" s="74"/>
      <c r="D95" s="205" t="s">
        <v>80</v>
      </c>
      <c r="E95" s="205"/>
      <c r="F95" s="205"/>
      <c r="G95" s="205"/>
      <c r="H95" s="205"/>
      <c r="I95" s="75"/>
      <c r="J95" s="205" t="s">
        <v>81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2">
        <f>ROUND(SUM(AG96:AG100),2)</f>
        <v>0</v>
      </c>
      <c r="AH95" s="203"/>
      <c r="AI95" s="203"/>
      <c r="AJ95" s="203"/>
      <c r="AK95" s="203"/>
      <c r="AL95" s="203"/>
      <c r="AM95" s="203"/>
      <c r="AN95" s="204">
        <f t="shared" si="0"/>
        <v>0</v>
      </c>
      <c r="AO95" s="203"/>
      <c r="AP95" s="203"/>
      <c r="AQ95" s="76" t="s">
        <v>82</v>
      </c>
      <c r="AR95" s="73"/>
      <c r="AS95" s="77">
        <f>ROUND(SUM(AS96:AS100),2)</f>
        <v>0</v>
      </c>
      <c r="AT95" s="78">
        <f t="shared" si="1"/>
        <v>0</v>
      </c>
      <c r="AU95" s="79">
        <f>ROUND(SUM(AU96:AU100),5)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ROUND(SUM(AZ96:AZ100),2)</f>
        <v>0</v>
      </c>
      <c r="BA95" s="78">
        <f>ROUND(SUM(BA96:BA100),2)</f>
        <v>0</v>
      </c>
      <c r="BB95" s="78">
        <f>ROUND(SUM(BB96:BB100),2)</f>
        <v>0</v>
      </c>
      <c r="BC95" s="78">
        <f>ROUND(SUM(BC96:BC100),2)</f>
        <v>0</v>
      </c>
      <c r="BD95" s="80">
        <f>ROUND(SUM(BD96:BD100),2)</f>
        <v>0</v>
      </c>
      <c r="BS95" s="81" t="s">
        <v>75</v>
      </c>
      <c r="BT95" s="81" t="s">
        <v>83</v>
      </c>
      <c r="BU95" s="81" t="s">
        <v>77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3" customFormat="1" ht="23.25" customHeight="1">
      <c r="A96" s="82" t="s">
        <v>86</v>
      </c>
      <c r="B96" s="47"/>
      <c r="C96" s="9"/>
      <c r="D96" s="9"/>
      <c r="E96" s="208" t="s">
        <v>87</v>
      </c>
      <c r="F96" s="208"/>
      <c r="G96" s="208"/>
      <c r="H96" s="208"/>
      <c r="I96" s="208"/>
      <c r="J96" s="9"/>
      <c r="K96" s="208" t="s">
        <v>88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 001 - Příprava území ,...'!J32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89</v>
      </c>
      <c r="AR96" s="47"/>
      <c r="AS96" s="84">
        <v>0</v>
      </c>
      <c r="AT96" s="85">
        <f t="shared" si="1"/>
        <v>0</v>
      </c>
      <c r="AU96" s="86">
        <f>'SO 001 - Příprava území ,...'!P124</f>
        <v>0</v>
      </c>
      <c r="AV96" s="85">
        <f>'SO 001 - Příprava území ,...'!J35</f>
        <v>0</v>
      </c>
      <c r="AW96" s="85">
        <f>'SO 001 - Příprava území ,...'!J36</f>
        <v>0</v>
      </c>
      <c r="AX96" s="85">
        <f>'SO 001 - Příprava území ,...'!J37</f>
        <v>0</v>
      </c>
      <c r="AY96" s="85">
        <f>'SO 001 - Příprava území ,...'!J38</f>
        <v>0</v>
      </c>
      <c r="AZ96" s="85">
        <f>'SO 001 - Příprava území ,...'!F35</f>
        <v>0</v>
      </c>
      <c r="BA96" s="85">
        <f>'SO 001 - Příprava území ,...'!F36</f>
        <v>0</v>
      </c>
      <c r="BB96" s="85">
        <f>'SO 001 - Příprava území ,...'!F37</f>
        <v>0</v>
      </c>
      <c r="BC96" s="85">
        <f>'SO 001 - Příprava území ,...'!F38</f>
        <v>0</v>
      </c>
      <c r="BD96" s="87">
        <f>'SO 001 - Příprava území ,...'!F39</f>
        <v>0</v>
      </c>
      <c r="BT96" s="24" t="s">
        <v>85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pans="1:90" s="3" customFormat="1" ht="16.5" customHeight="1">
      <c r="A97" s="82" t="s">
        <v>86</v>
      </c>
      <c r="B97" s="47"/>
      <c r="C97" s="9"/>
      <c r="D97" s="9"/>
      <c r="E97" s="208" t="s">
        <v>91</v>
      </c>
      <c r="F97" s="208"/>
      <c r="G97" s="208"/>
      <c r="H97" s="208"/>
      <c r="I97" s="208"/>
      <c r="J97" s="9"/>
      <c r="K97" s="208" t="s">
        <v>92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 101 - Chodník'!J32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89</v>
      </c>
      <c r="AR97" s="47"/>
      <c r="AS97" s="84">
        <v>0</v>
      </c>
      <c r="AT97" s="85">
        <f t="shared" si="1"/>
        <v>0</v>
      </c>
      <c r="AU97" s="86">
        <f>'SO 101 - Chodník'!P130</f>
        <v>0</v>
      </c>
      <c r="AV97" s="85">
        <f>'SO 101 - Chodník'!J35</f>
        <v>0</v>
      </c>
      <c r="AW97" s="85">
        <f>'SO 101 - Chodník'!J36</f>
        <v>0</v>
      </c>
      <c r="AX97" s="85">
        <f>'SO 101 - Chodník'!J37</f>
        <v>0</v>
      </c>
      <c r="AY97" s="85">
        <f>'SO 101 - Chodník'!J38</f>
        <v>0</v>
      </c>
      <c r="AZ97" s="85">
        <f>'SO 101 - Chodník'!F35</f>
        <v>0</v>
      </c>
      <c r="BA97" s="85">
        <f>'SO 101 - Chodník'!F36</f>
        <v>0</v>
      </c>
      <c r="BB97" s="85">
        <f>'SO 101 - Chodník'!F37</f>
        <v>0</v>
      </c>
      <c r="BC97" s="85">
        <f>'SO 101 - Chodník'!F38</f>
        <v>0</v>
      </c>
      <c r="BD97" s="87">
        <f>'SO 101 - Chodník'!F39</f>
        <v>0</v>
      </c>
      <c r="BT97" s="24" t="s">
        <v>85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pans="1:90" s="3" customFormat="1" ht="16.5" customHeight="1">
      <c r="A98" s="82" t="s">
        <v>86</v>
      </c>
      <c r="B98" s="47"/>
      <c r="C98" s="9"/>
      <c r="D98" s="9"/>
      <c r="E98" s="208" t="s">
        <v>94</v>
      </c>
      <c r="F98" s="208"/>
      <c r="G98" s="208"/>
      <c r="H98" s="208"/>
      <c r="I98" s="208"/>
      <c r="J98" s="9"/>
      <c r="K98" s="208" t="s">
        <v>95</v>
      </c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'SO 192 - Dopravní  značen...'!J32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89</v>
      </c>
      <c r="AR98" s="47"/>
      <c r="AS98" s="84">
        <v>0</v>
      </c>
      <c r="AT98" s="85">
        <f t="shared" si="1"/>
        <v>0</v>
      </c>
      <c r="AU98" s="86">
        <f>'SO 192 - Dopravní  značen...'!P122</f>
        <v>0</v>
      </c>
      <c r="AV98" s="85">
        <f>'SO 192 - Dopravní  značen...'!J35</f>
        <v>0</v>
      </c>
      <c r="AW98" s="85">
        <f>'SO 192 - Dopravní  značen...'!J36</f>
        <v>0</v>
      </c>
      <c r="AX98" s="85">
        <f>'SO 192 - Dopravní  značen...'!J37</f>
        <v>0</v>
      </c>
      <c r="AY98" s="85">
        <f>'SO 192 - Dopravní  značen...'!J38</f>
        <v>0</v>
      </c>
      <c r="AZ98" s="85">
        <f>'SO 192 - Dopravní  značen...'!F35</f>
        <v>0</v>
      </c>
      <c r="BA98" s="85">
        <f>'SO 192 - Dopravní  značen...'!F36</f>
        <v>0</v>
      </c>
      <c r="BB98" s="85">
        <f>'SO 192 - Dopravní  značen...'!F37</f>
        <v>0</v>
      </c>
      <c r="BC98" s="85">
        <f>'SO 192 - Dopravní  značen...'!F38</f>
        <v>0</v>
      </c>
      <c r="BD98" s="87">
        <f>'SO 192 - Dopravní  značen...'!F39</f>
        <v>0</v>
      </c>
      <c r="BT98" s="24" t="s">
        <v>85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pans="1:90" s="3" customFormat="1" ht="23.25" customHeight="1">
      <c r="A99" s="82" t="s">
        <v>86</v>
      </c>
      <c r="B99" s="47"/>
      <c r="C99" s="9"/>
      <c r="D99" s="9"/>
      <c r="E99" s="208" t="s">
        <v>97</v>
      </c>
      <c r="F99" s="208"/>
      <c r="G99" s="208"/>
      <c r="H99" s="208"/>
      <c r="I99" s="208"/>
      <c r="J99" s="9"/>
      <c r="K99" s="208" t="s">
        <v>98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1000 - Ostatní  náklady'!J32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89</v>
      </c>
      <c r="AR99" s="47"/>
      <c r="AS99" s="84">
        <v>0</v>
      </c>
      <c r="AT99" s="85">
        <f t="shared" si="1"/>
        <v>0</v>
      </c>
      <c r="AU99" s="86">
        <f>'SO 1000 - Ostatní  náklady'!P122</f>
        <v>0</v>
      </c>
      <c r="AV99" s="85">
        <f>'SO 1000 - Ostatní  náklady'!J35</f>
        <v>0</v>
      </c>
      <c r="AW99" s="85">
        <f>'SO 1000 - Ostatní  náklady'!J36</f>
        <v>0</v>
      </c>
      <c r="AX99" s="85">
        <f>'SO 1000 - Ostatní  náklady'!J37</f>
        <v>0</v>
      </c>
      <c r="AY99" s="85">
        <f>'SO 1000 - Ostatní  náklady'!J38</f>
        <v>0</v>
      </c>
      <c r="AZ99" s="85">
        <f>'SO 1000 - Ostatní  náklady'!F35</f>
        <v>0</v>
      </c>
      <c r="BA99" s="85">
        <f>'SO 1000 - Ostatní  náklady'!F36</f>
        <v>0</v>
      </c>
      <c r="BB99" s="85">
        <f>'SO 1000 - Ostatní  náklady'!F37</f>
        <v>0</v>
      </c>
      <c r="BC99" s="85">
        <f>'SO 1000 - Ostatní  náklady'!F38</f>
        <v>0</v>
      </c>
      <c r="BD99" s="87">
        <f>'SO 1000 - Ostatní  náklady'!F39</f>
        <v>0</v>
      </c>
      <c r="BT99" s="24" t="s">
        <v>85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pans="1:90" s="3" customFormat="1" ht="23.25" customHeight="1">
      <c r="A100" s="82" t="s">
        <v>86</v>
      </c>
      <c r="B100" s="47"/>
      <c r="C100" s="9"/>
      <c r="D100" s="9"/>
      <c r="E100" s="208" t="s">
        <v>100</v>
      </c>
      <c r="F100" s="208"/>
      <c r="G100" s="208"/>
      <c r="H100" s="208"/>
      <c r="I100" s="208"/>
      <c r="J100" s="9"/>
      <c r="K100" s="208" t="s">
        <v>101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1020 - VRN'!J32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3" t="s">
        <v>89</v>
      </c>
      <c r="AR100" s="47"/>
      <c r="AS100" s="88">
        <v>0</v>
      </c>
      <c r="AT100" s="89">
        <f t="shared" si="1"/>
        <v>0</v>
      </c>
      <c r="AU100" s="90">
        <f>'SO 1020 - VRN'!P122</f>
        <v>0</v>
      </c>
      <c r="AV100" s="89">
        <f>'SO 1020 - VRN'!J35</f>
        <v>0</v>
      </c>
      <c r="AW100" s="89">
        <f>'SO 1020 - VRN'!J36</f>
        <v>0</v>
      </c>
      <c r="AX100" s="89">
        <f>'SO 1020 - VRN'!J37</f>
        <v>0</v>
      </c>
      <c r="AY100" s="89">
        <f>'SO 1020 - VRN'!J38</f>
        <v>0</v>
      </c>
      <c r="AZ100" s="89">
        <f>'SO 1020 - VRN'!F35</f>
        <v>0</v>
      </c>
      <c r="BA100" s="89">
        <f>'SO 1020 - VRN'!F36</f>
        <v>0</v>
      </c>
      <c r="BB100" s="89">
        <f>'SO 1020 - VRN'!F37</f>
        <v>0</v>
      </c>
      <c r="BC100" s="89">
        <f>'SO 1020 - VRN'!F38</f>
        <v>0</v>
      </c>
      <c r="BD100" s="91">
        <f>'SO 1020 - VRN'!F39</f>
        <v>0</v>
      </c>
      <c r="BT100" s="24" t="s">
        <v>85</v>
      </c>
      <c r="BV100" s="24" t="s">
        <v>78</v>
      </c>
      <c r="BW100" s="24" t="s">
        <v>102</v>
      </c>
      <c r="BX100" s="24" t="s">
        <v>84</v>
      </c>
      <c r="CL100" s="24" t="s">
        <v>1</v>
      </c>
    </row>
    <row r="101" spans="1:90" s="1" customFormat="1" ht="30" customHeight="1">
      <c r="B101" s="31"/>
      <c r="AR101" s="31"/>
    </row>
    <row r="102" spans="1:90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SO 001 - Příprava území ,...'!C2" display="/" xr:uid="{00000000-0004-0000-0000-000000000000}"/>
    <hyperlink ref="A97" location="'SO 101 - Chodník'!C2" display="/" xr:uid="{00000000-0004-0000-0000-000001000000}"/>
    <hyperlink ref="A98" location="'SO 192 - Dopravní  značen...'!C2" display="/" xr:uid="{00000000-0004-0000-0000-000002000000}"/>
    <hyperlink ref="A99" location="'SO 1000 - Ostatní  náklady'!C2" display="/" xr:uid="{00000000-0004-0000-0000-000003000000}"/>
    <hyperlink ref="A100" location="'SO 1020 - VR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ul.Ležáky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107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ROUND(J124,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ROUND((SUM(BE124:BE148)),  2)</f>
        <v>0</v>
      </c>
      <c r="I35" s="95">
        <v>0.21</v>
      </c>
      <c r="J35" s="85">
        <f>ROUND(((SUM(BE124:BE148))*I35),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ROUND((SUM(BF124:BF148)),  2)</f>
        <v>0</v>
      </c>
      <c r="I36" s="95">
        <v>0.12</v>
      </c>
      <c r="J36" s="85">
        <f>ROUND(((SUM(BF124:BF148))*I36),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ROUND((SUM(BG124:BG148)),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ROUND((SUM(BH124:BH148)),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ROUND((SUM(BI124:BI148)),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ul.Ležáky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001 - Příprava území , demolice stávajícího chodníku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J124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J125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J126</f>
        <v>0</v>
      </c>
      <c r="L100" s="111"/>
    </row>
    <row r="101" spans="2:47" s="9" customFormat="1" ht="19.899999999999999" customHeight="1">
      <c r="B101" s="111"/>
      <c r="D101" s="112" t="s">
        <v>115</v>
      </c>
      <c r="E101" s="113"/>
      <c r="F101" s="113"/>
      <c r="G101" s="113"/>
      <c r="H101" s="113"/>
      <c r="I101" s="113"/>
      <c r="J101" s="114">
        <f>J135</f>
        <v>0</v>
      </c>
      <c r="L101" s="111"/>
    </row>
    <row r="102" spans="2:47" s="9" customFormat="1" ht="19.899999999999999" customHeight="1">
      <c r="B102" s="111"/>
      <c r="D102" s="112" t="s">
        <v>116</v>
      </c>
      <c r="E102" s="113"/>
      <c r="F102" s="113"/>
      <c r="G102" s="113"/>
      <c r="H102" s="113"/>
      <c r="I102" s="113"/>
      <c r="J102" s="114">
        <f>J138</f>
        <v>0</v>
      </c>
      <c r="L102" s="111"/>
    </row>
    <row r="103" spans="2:47" s="1" customFormat="1" ht="21.75" customHeight="1">
      <c r="B103" s="31"/>
      <c r="L103" s="31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47" s="1" customFormat="1" ht="24.95" customHeight="1">
      <c r="B109" s="31"/>
      <c r="C109" s="20" t="s">
        <v>117</v>
      </c>
      <c r="L109" s="31"/>
    </row>
    <row r="110" spans="2:47" s="1" customFormat="1" ht="6.95" customHeight="1">
      <c r="B110" s="31"/>
      <c r="L110" s="31"/>
    </row>
    <row r="111" spans="2:47" s="1" customFormat="1" ht="12" customHeight="1">
      <c r="B111" s="31"/>
      <c r="C111" s="26" t="s">
        <v>16</v>
      </c>
      <c r="L111" s="31"/>
    </row>
    <row r="112" spans="2:47" s="1" customFormat="1" ht="16.5" customHeight="1">
      <c r="B112" s="31"/>
      <c r="E112" s="231" t="str">
        <f>E7</f>
        <v>Oprava chodníku na ul.Ležáky ,Šumperk</v>
      </c>
      <c r="F112" s="232"/>
      <c r="G112" s="232"/>
      <c r="H112" s="232"/>
      <c r="L112" s="31"/>
    </row>
    <row r="113" spans="2:65" ht="12" customHeight="1">
      <c r="B113" s="19"/>
      <c r="C113" s="26" t="s">
        <v>104</v>
      </c>
      <c r="L113" s="19"/>
    </row>
    <row r="114" spans="2:65" s="1" customFormat="1" ht="16.5" customHeight="1">
      <c r="B114" s="31"/>
      <c r="E114" s="231" t="s">
        <v>105</v>
      </c>
      <c r="F114" s="233"/>
      <c r="G114" s="233"/>
      <c r="H114" s="233"/>
      <c r="L114" s="31"/>
    </row>
    <row r="115" spans="2:65" s="1" customFormat="1" ht="12" customHeight="1">
      <c r="B115" s="31"/>
      <c r="C115" s="26" t="s">
        <v>106</v>
      </c>
      <c r="L115" s="31"/>
    </row>
    <row r="116" spans="2:65" s="1" customFormat="1" ht="16.5" customHeight="1">
      <c r="B116" s="31"/>
      <c r="E116" s="188" t="str">
        <f>E11</f>
        <v>SO 001 - Příprava území , demolice stávajícího chodníku</v>
      </c>
      <c r="F116" s="233"/>
      <c r="G116" s="233"/>
      <c r="H116" s="233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F14</f>
        <v>Šumperk</v>
      </c>
      <c r="I118" s="26" t="s">
        <v>22</v>
      </c>
      <c r="J118" s="51" t="str">
        <f>IF(J14="","",J14)</f>
        <v>27. 9. 2024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24</v>
      </c>
      <c r="F120" s="24" t="str">
        <f>E17</f>
        <v>Město  Šumperk</v>
      </c>
      <c r="I120" s="26" t="s">
        <v>30</v>
      </c>
      <c r="J120" s="29" t="str">
        <f>E23</f>
        <v>Ing.Zdeněk  Vitásek</v>
      </c>
      <c r="L120" s="31"/>
    </row>
    <row r="121" spans="2:65" s="1" customFormat="1" ht="15.2" customHeight="1">
      <c r="B121" s="31"/>
      <c r="C121" s="26" t="s">
        <v>28</v>
      </c>
      <c r="F121" s="24" t="str">
        <f>IF(E20="","",E20)</f>
        <v>Vyplň údaj</v>
      </c>
      <c r="I121" s="26" t="s">
        <v>33</v>
      </c>
      <c r="J121" s="29" t="str">
        <f>E26</f>
        <v>Martin  Pniok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5"/>
      <c r="C123" s="116" t="s">
        <v>118</v>
      </c>
      <c r="D123" s="117" t="s">
        <v>61</v>
      </c>
      <c r="E123" s="117" t="s">
        <v>57</v>
      </c>
      <c r="F123" s="117" t="s">
        <v>58</v>
      </c>
      <c r="G123" s="117" t="s">
        <v>119</v>
      </c>
      <c r="H123" s="117" t="s">
        <v>120</v>
      </c>
      <c r="I123" s="117" t="s">
        <v>121</v>
      </c>
      <c r="J123" s="117" t="s">
        <v>110</v>
      </c>
      <c r="K123" s="118" t="s">
        <v>122</v>
      </c>
      <c r="L123" s="115"/>
      <c r="M123" s="58" t="s">
        <v>1</v>
      </c>
      <c r="N123" s="59" t="s">
        <v>40</v>
      </c>
      <c r="O123" s="59" t="s">
        <v>123</v>
      </c>
      <c r="P123" s="59" t="s">
        <v>124</v>
      </c>
      <c r="Q123" s="59" t="s">
        <v>125</v>
      </c>
      <c r="R123" s="59" t="s">
        <v>126</v>
      </c>
      <c r="S123" s="59" t="s">
        <v>127</v>
      </c>
      <c r="T123" s="60" t="s">
        <v>128</v>
      </c>
    </row>
    <row r="124" spans="2:65" s="1" customFormat="1" ht="22.9" customHeight="1">
      <c r="B124" s="31"/>
      <c r="C124" s="63" t="s">
        <v>129</v>
      </c>
      <c r="J124" s="119">
        <f>BK124</f>
        <v>0</v>
      </c>
      <c r="L124" s="31"/>
      <c r="M124" s="61"/>
      <c r="N124" s="52"/>
      <c r="O124" s="52"/>
      <c r="P124" s="120">
        <f>P125</f>
        <v>0</v>
      </c>
      <c r="Q124" s="52"/>
      <c r="R124" s="120">
        <f>R125</f>
        <v>0</v>
      </c>
      <c r="S124" s="52"/>
      <c r="T124" s="121">
        <f>T125</f>
        <v>141.91999999999999</v>
      </c>
      <c r="AT124" s="16" t="s">
        <v>75</v>
      </c>
      <c r="AU124" s="16" t="s">
        <v>112</v>
      </c>
      <c r="BK124" s="122">
        <f>BK125</f>
        <v>0</v>
      </c>
    </row>
    <row r="125" spans="2:65" s="11" customFormat="1" ht="25.9" customHeight="1">
      <c r="B125" s="123"/>
      <c r="D125" s="124" t="s">
        <v>75</v>
      </c>
      <c r="E125" s="125" t="s">
        <v>130</v>
      </c>
      <c r="F125" s="125" t="s">
        <v>131</v>
      </c>
      <c r="I125" s="126"/>
      <c r="J125" s="127">
        <f>BK125</f>
        <v>0</v>
      </c>
      <c r="L125" s="123"/>
      <c r="M125" s="128"/>
      <c r="P125" s="129">
        <f>P126+P135+P138</f>
        <v>0</v>
      </c>
      <c r="R125" s="129">
        <f>R126+R135+R138</f>
        <v>0</v>
      </c>
      <c r="T125" s="130">
        <f>T126+T135+T138</f>
        <v>141.91999999999999</v>
      </c>
      <c r="AR125" s="124" t="s">
        <v>83</v>
      </c>
      <c r="AT125" s="131" t="s">
        <v>75</v>
      </c>
      <c r="AU125" s="131" t="s">
        <v>76</v>
      </c>
      <c r="AY125" s="124" t="s">
        <v>132</v>
      </c>
      <c r="BK125" s="132">
        <f>BK126+BK135+BK138</f>
        <v>0</v>
      </c>
    </row>
    <row r="126" spans="2:65" s="11" customFormat="1" ht="22.9" customHeight="1">
      <c r="B126" s="123"/>
      <c r="D126" s="124" t="s">
        <v>75</v>
      </c>
      <c r="E126" s="133" t="s">
        <v>83</v>
      </c>
      <c r="F126" s="133" t="s">
        <v>133</v>
      </c>
      <c r="I126" s="126"/>
      <c r="J126" s="134">
        <f>BK126</f>
        <v>0</v>
      </c>
      <c r="L126" s="123"/>
      <c r="M126" s="128"/>
      <c r="P126" s="129">
        <f>SUM(P127:P134)</f>
        <v>0</v>
      </c>
      <c r="R126" s="129">
        <f>SUM(R127:R134)</f>
        <v>0</v>
      </c>
      <c r="T126" s="130">
        <f>SUM(T127:T134)</f>
        <v>141.91999999999999</v>
      </c>
      <c r="AR126" s="124" t="s">
        <v>83</v>
      </c>
      <c r="AT126" s="131" t="s">
        <v>75</v>
      </c>
      <c r="AU126" s="131" t="s">
        <v>83</v>
      </c>
      <c r="AY126" s="124" t="s">
        <v>132</v>
      </c>
      <c r="BK126" s="132">
        <f>SUM(BK127:BK134)</f>
        <v>0</v>
      </c>
    </row>
    <row r="127" spans="2:65" s="1" customFormat="1" ht="24.2" customHeight="1">
      <c r="B127" s="135"/>
      <c r="C127" s="136" t="s">
        <v>83</v>
      </c>
      <c r="D127" s="136" t="s">
        <v>134</v>
      </c>
      <c r="E127" s="137" t="s">
        <v>135</v>
      </c>
      <c r="F127" s="138" t="s">
        <v>136</v>
      </c>
      <c r="G127" s="139" t="s">
        <v>137</v>
      </c>
      <c r="H127" s="140">
        <v>135</v>
      </c>
      <c r="I127" s="141"/>
      <c r="J127" s="142">
        <f>ROUND(I127*H127,2)</f>
        <v>0</v>
      </c>
      <c r="K127" s="138" t="s">
        <v>138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0.255</v>
      </c>
      <c r="T127" s="146">
        <f>S127*H127</f>
        <v>34.424999999999997</v>
      </c>
      <c r="AR127" s="147" t="s">
        <v>139</v>
      </c>
      <c r="AT127" s="147" t="s">
        <v>134</v>
      </c>
      <c r="AU127" s="147" t="s">
        <v>85</v>
      </c>
      <c r="AY127" s="16" t="s">
        <v>132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139</v>
      </c>
      <c r="BM127" s="147" t="s">
        <v>140</v>
      </c>
    </row>
    <row r="128" spans="2:65" s="1" customFormat="1" ht="24.2" customHeight="1">
      <c r="B128" s="135"/>
      <c r="C128" s="136" t="s">
        <v>85</v>
      </c>
      <c r="D128" s="136" t="s">
        <v>134</v>
      </c>
      <c r="E128" s="137" t="s">
        <v>141</v>
      </c>
      <c r="F128" s="138" t="s">
        <v>142</v>
      </c>
      <c r="G128" s="139" t="s">
        <v>137</v>
      </c>
      <c r="H128" s="140">
        <v>4</v>
      </c>
      <c r="I128" s="141"/>
      <c r="J128" s="142">
        <f>ROUND(I128*H128,2)</f>
        <v>0</v>
      </c>
      <c r="K128" s="138" t="s">
        <v>138</v>
      </c>
      <c r="L128" s="31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0.08</v>
      </c>
      <c r="T128" s="146">
        <f>S128*H128</f>
        <v>0.32</v>
      </c>
      <c r="AR128" s="147" t="s">
        <v>139</v>
      </c>
      <c r="AT128" s="147" t="s">
        <v>134</v>
      </c>
      <c r="AU128" s="147" t="s">
        <v>85</v>
      </c>
      <c r="AY128" s="16" t="s">
        <v>132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139</v>
      </c>
      <c r="BM128" s="147" t="s">
        <v>143</v>
      </c>
    </row>
    <row r="129" spans="2:65" s="12" customFormat="1" ht="11.25">
      <c r="B129" s="149"/>
      <c r="D129" s="150" t="s">
        <v>144</v>
      </c>
      <c r="E129" s="151" t="s">
        <v>1</v>
      </c>
      <c r="F129" s="152" t="s">
        <v>139</v>
      </c>
      <c r="H129" s="153">
        <v>4</v>
      </c>
      <c r="I129" s="154"/>
      <c r="L129" s="149"/>
      <c r="M129" s="155"/>
      <c r="T129" s="156"/>
      <c r="AT129" s="151" t="s">
        <v>144</v>
      </c>
      <c r="AU129" s="151" t="s">
        <v>85</v>
      </c>
      <c r="AV129" s="12" t="s">
        <v>85</v>
      </c>
      <c r="AW129" s="12" t="s">
        <v>32</v>
      </c>
      <c r="AX129" s="12" t="s">
        <v>83</v>
      </c>
      <c r="AY129" s="151" t="s">
        <v>132</v>
      </c>
    </row>
    <row r="130" spans="2:65" s="1" customFormat="1" ht="24.2" customHeight="1">
      <c r="B130" s="135"/>
      <c r="C130" s="136" t="s">
        <v>145</v>
      </c>
      <c r="D130" s="136" t="s">
        <v>134</v>
      </c>
      <c r="E130" s="137" t="s">
        <v>146</v>
      </c>
      <c r="F130" s="138" t="s">
        <v>147</v>
      </c>
      <c r="G130" s="139" t="s">
        <v>137</v>
      </c>
      <c r="H130" s="140">
        <v>135</v>
      </c>
      <c r="I130" s="141"/>
      <c r="J130" s="142">
        <f>ROUND(I130*H130,2)</f>
        <v>0</v>
      </c>
      <c r="K130" s="138" t="s">
        <v>138</v>
      </c>
      <c r="L130" s="31"/>
      <c r="M130" s="143" t="s">
        <v>1</v>
      </c>
      <c r="N130" s="144" t="s">
        <v>41</v>
      </c>
      <c r="P130" s="145">
        <f>O130*H130</f>
        <v>0</v>
      </c>
      <c r="Q130" s="145">
        <v>0</v>
      </c>
      <c r="R130" s="145">
        <f>Q130*H130</f>
        <v>0</v>
      </c>
      <c r="S130" s="145">
        <v>0.44</v>
      </c>
      <c r="T130" s="146">
        <f>S130*H130</f>
        <v>59.4</v>
      </c>
      <c r="AR130" s="147" t="s">
        <v>139</v>
      </c>
      <c r="AT130" s="147" t="s">
        <v>134</v>
      </c>
      <c r="AU130" s="147" t="s">
        <v>85</v>
      </c>
      <c r="AY130" s="16" t="s">
        <v>132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6" t="s">
        <v>83</v>
      </c>
      <c r="BK130" s="148">
        <f>ROUND(I130*H130,2)</f>
        <v>0</v>
      </c>
      <c r="BL130" s="16" t="s">
        <v>139</v>
      </c>
      <c r="BM130" s="147" t="s">
        <v>148</v>
      </c>
    </row>
    <row r="131" spans="2:65" s="1" customFormat="1" ht="16.5" customHeight="1">
      <c r="B131" s="135"/>
      <c r="C131" s="136" t="s">
        <v>139</v>
      </c>
      <c r="D131" s="136" t="s">
        <v>134</v>
      </c>
      <c r="E131" s="137" t="s">
        <v>149</v>
      </c>
      <c r="F131" s="138" t="s">
        <v>150</v>
      </c>
      <c r="G131" s="139" t="s">
        <v>151</v>
      </c>
      <c r="H131" s="140">
        <v>182</v>
      </c>
      <c r="I131" s="141"/>
      <c r="J131" s="142">
        <f>ROUND(I131*H131,2)</f>
        <v>0</v>
      </c>
      <c r="K131" s="138" t="s">
        <v>138</v>
      </c>
      <c r="L131" s="31"/>
      <c r="M131" s="143" t="s">
        <v>1</v>
      </c>
      <c r="N131" s="144" t="s">
        <v>41</v>
      </c>
      <c r="P131" s="145">
        <f>O131*H131</f>
        <v>0</v>
      </c>
      <c r="Q131" s="145">
        <v>0</v>
      </c>
      <c r="R131" s="145">
        <f>Q131*H131</f>
        <v>0</v>
      </c>
      <c r="S131" s="145">
        <v>0.20499999999999999</v>
      </c>
      <c r="T131" s="146">
        <f>S131*H131</f>
        <v>37.309999999999995</v>
      </c>
      <c r="AR131" s="147" t="s">
        <v>139</v>
      </c>
      <c r="AT131" s="147" t="s">
        <v>134</v>
      </c>
      <c r="AU131" s="147" t="s">
        <v>85</v>
      </c>
      <c r="AY131" s="16" t="s">
        <v>132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139</v>
      </c>
      <c r="BM131" s="147" t="s">
        <v>152</v>
      </c>
    </row>
    <row r="132" spans="2:65" s="12" customFormat="1" ht="11.25">
      <c r="B132" s="149"/>
      <c r="D132" s="150" t="s">
        <v>144</v>
      </c>
      <c r="E132" s="151" t="s">
        <v>1</v>
      </c>
      <c r="F132" s="152" t="s">
        <v>153</v>
      </c>
      <c r="H132" s="153">
        <v>182</v>
      </c>
      <c r="I132" s="154"/>
      <c r="L132" s="149"/>
      <c r="M132" s="155"/>
      <c r="T132" s="156"/>
      <c r="AT132" s="151" t="s">
        <v>144</v>
      </c>
      <c r="AU132" s="151" t="s">
        <v>85</v>
      </c>
      <c r="AV132" s="12" t="s">
        <v>85</v>
      </c>
      <c r="AW132" s="12" t="s">
        <v>32</v>
      </c>
      <c r="AX132" s="12" t="s">
        <v>83</v>
      </c>
      <c r="AY132" s="151" t="s">
        <v>132</v>
      </c>
    </row>
    <row r="133" spans="2:65" s="1" customFormat="1" ht="16.5" customHeight="1">
      <c r="B133" s="135"/>
      <c r="C133" s="136" t="s">
        <v>154</v>
      </c>
      <c r="D133" s="136" t="s">
        <v>134</v>
      </c>
      <c r="E133" s="137" t="s">
        <v>155</v>
      </c>
      <c r="F133" s="138" t="s">
        <v>156</v>
      </c>
      <c r="G133" s="139" t="s">
        <v>151</v>
      </c>
      <c r="H133" s="140">
        <v>91</v>
      </c>
      <c r="I133" s="141"/>
      <c r="J133" s="142">
        <f>ROUND(I133*H133,2)</f>
        <v>0</v>
      </c>
      <c r="K133" s="138" t="s">
        <v>138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0.115</v>
      </c>
      <c r="T133" s="146">
        <f>S133*H133</f>
        <v>10.465</v>
      </c>
      <c r="AR133" s="147" t="s">
        <v>139</v>
      </c>
      <c r="AT133" s="147" t="s">
        <v>134</v>
      </c>
      <c r="AU133" s="147" t="s">
        <v>85</v>
      </c>
      <c r="AY133" s="16" t="s">
        <v>132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139</v>
      </c>
      <c r="BM133" s="147" t="s">
        <v>157</v>
      </c>
    </row>
    <row r="134" spans="2:65" s="12" customFormat="1" ht="11.25">
      <c r="B134" s="149"/>
      <c r="D134" s="150" t="s">
        <v>144</v>
      </c>
      <c r="E134" s="151" t="s">
        <v>1</v>
      </c>
      <c r="F134" s="152" t="s">
        <v>158</v>
      </c>
      <c r="H134" s="153">
        <v>91</v>
      </c>
      <c r="I134" s="154"/>
      <c r="L134" s="149"/>
      <c r="M134" s="155"/>
      <c r="T134" s="156"/>
      <c r="AT134" s="151" t="s">
        <v>144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132</v>
      </c>
    </row>
    <row r="135" spans="2:65" s="11" customFormat="1" ht="22.9" customHeight="1">
      <c r="B135" s="123"/>
      <c r="D135" s="124" t="s">
        <v>75</v>
      </c>
      <c r="E135" s="133" t="s">
        <v>159</v>
      </c>
      <c r="F135" s="133" t="s">
        <v>160</v>
      </c>
      <c r="I135" s="126"/>
      <c r="J135" s="134">
        <f>BK135</f>
        <v>0</v>
      </c>
      <c r="L135" s="123"/>
      <c r="M135" s="128"/>
      <c r="P135" s="129">
        <f>SUM(P136:P137)</f>
        <v>0</v>
      </c>
      <c r="R135" s="129">
        <f>SUM(R136:R137)</f>
        <v>0</v>
      </c>
      <c r="T135" s="130">
        <f>SUM(T136:T137)</f>
        <v>0</v>
      </c>
      <c r="AR135" s="124" t="s">
        <v>83</v>
      </c>
      <c r="AT135" s="131" t="s">
        <v>75</v>
      </c>
      <c r="AU135" s="131" t="s">
        <v>83</v>
      </c>
      <c r="AY135" s="124" t="s">
        <v>132</v>
      </c>
      <c r="BK135" s="132">
        <f>SUM(BK136:BK137)</f>
        <v>0</v>
      </c>
    </row>
    <row r="136" spans="2:65" s="1" customFormat="1" ht="24.2" customHeight="1">
      <c r="B136" s="135"/>
      <c r="C136" s="136" t="s">
        <v>161</v>
      </c>
      <c r="D136" s="136" t="s">
        <v>134</v>
      </c>
      <c r="E136" s="137" t="s">
        <v>162</v>
      </c>
      <c r="F136" s="138" t="s">
        <v>163</v>
      </c>
      <c r="G136" s="139" t="s">
        <v>151</v>
      </c>
      <c r="H136" s="140">
        <v>91</v>
      </c>
      <c r="I136" s="141"/>
      <c r="J136" s="142">
        <f>ROUND(I136*H136,2)</f>
        <v>0</v>
      </c>
      <c r="K136" s="138" t="s">
        <v>138</v>
      </c>
      <c r="L136" s="31"/>
      <c r="M136" s="143" t="s">
        <v>1</v>
      </c>
      <c r="N136" s="144" t="s">
        <v>41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139</v>
      </c>
      <c r="AT136" s="147" t="s">
        <v>134</v>
      </c>
      <c r="AU136" s="147" t="s">
        <v>85</v>
      </c>
      <c r="AY136" s="16" t="s">
        <v>132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139</v>
      </c>
      <c r="BM136" s="147" t="s">
        <v>164</v>
      </c>
    </row>
    <row r="137" spans="2:65" s="12" customFormat="1" ht="11.25">
      <c r="B137" s="149"/>
      <c r="D137" s="150" t="s">
        <v>144</v>
      </c>
      <c r="E137" s="151" t="s">
        <v>1</v>
      </c>
      <c r="F137" s="152" t="s">
        <v>165</v>
      </c>
      <c r="H137" s="153">
        <v>91</v>
      </c>
      <c r="I137" s="154"/>
      <c r="L137" s="149"/>
      <c r="M137" s="155"/>
      <c r="T137" s="156"/>
      <c r="AT137" s="151" t="s">
        <v>144</v>
      </c>
      <c r="AU137" s="151" t="s">
        <v>85</v>
      </c>
      <c r="AV137" s="12" t="s">
        <v>85</v>
      </c>
      <c r="AW137" s="12" t="s">
        <v>32</v>
      </c>
      <c r="AX137" s="12" t="s">
        <v>83</v>
      </c>
      <c r="AY137" s="151" t="s">
        <v>132</v>
      </c>
    </row>
    <row r="138" spans="2:65" s="11" customFormat="1" ht="22.9" customHeight="1">
      <c r="B138" s="123"/>
      <c r="D138" s="124" t="s">
        <v>75</v>
      </c>
      <c r="E138" s="133" t="s">
        <v>166</v>
      </c>
      <c r="F138" s="133" t="s">
        <v>167</v>
      </c>
      <c r="I138" s="126"/>
      <c r="J138" s="134">
        <f>BK138</f>
        <v>0</v>
      </c>
      <c r="L138" s="123"/>
      <c r="M138" s="128"/>
      <c r="P138" s="129">
        <f>SUM(P139:P148)</f>
        <v>0</v>
      </c>
      <c r="R138" s="129">
        <f>SUM(R139:R148)</f>
        <v>0</v>
      </c>
      <c r="T138" s="130">
        <f>SUM(T139:T148)</f>
        <v>0</v>
      </c>
      <c r="AR138" s="124" t="s">
        <v>83</v>
      </c>
      <c r="AT138" s="131" t="s">
        <v>75</v>
      </c>
      <c r="AU138" s="131" t="s">
        <v>83</v>
      </c>
      <c r="AY138" s="124" t="s">
        <v>132</v>
      </c>
      <c r="BK138" s="132">
        <f>SUM(BK139:BK148)</f>
        <v>0</v>
      </c>
    </row>
    <row r="139" spans="2:65" s="1" customFormat="1" ht="24.2" customHeight="1">
      <c r="B139" s="135"/>
      <c r="C139" s="136" t="s">
        <v>168</v>
      </c>
      <c r="D139" s="136" t="s">
        <v>134</v>
      </c>
      <c r="E139" s="137" t="s">
        <v>169</v>
      </c>
      <c r="F139" s="138" t="s">
        <v>170</v>
      </c>
      <c r="G139" s="139" t="s">
        <v>171</v>
      </c>
      <c r="H139" s="140">
        <v>10.6</v>
      </c>
      <c r="I139" s="141"/>
      <c r="J139" s="142">
        <f>ROUND(I139*H139,2)</f>
        <v>0</v>
      </c>
      <c r="K139" s="138" t="s">
        <v>138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139</v>
      </c>
      <c r="AT139" s="147" t="s">
        <v>134</v>
      </c>
      <c r="AU139" s="147" t="s">
        <v>85</v>
      </c>
      <c r="AY139" s="16" t="s">
        <v>132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139</v>
      </c>
      <c r="BM139" s="147" t="s">
        <v>172</v>
      </c>
    </row>
    <row r="140" spans="2:65" s="12" customFormat="1" ht="11.25">
      <c r="B140" s="149"/>
      <c r="D140" s="150" t="s">
        <v>144</v>
      </c>
      <c r="E140" s="151" t="s">
        <v>1</v>
      </c>
      <c r="F140" s="152" t="s">
        <v>173</v>
      </c>
      <c r="H140" s="153">
        <v>10.6</v>
      </c>
      <c r="I140" s="154"/>
      <c r="L140" s="149"/>
      <c r="M140" s="155"/>
      <c r="T140" s="156"/>
      <c r="AT140" s="151" t="s">
        <v>144</v>
      </c>
      <c r="AU140" s="151" t="s">
        <v>85</v>
      </c>
      <c r="AV140" s="12" t="s">
        <v>85</v>
      </c>
      <c r="AW140" s="12" t="s">
        <v>32</v>
      </c>
      <c r="AX140" s="12" t="s">
        <v>83</v>
      </c>
      <c r="AY140" s="151" t="s">
        <v>132</v>
      </c>
    </row>
    <row r="141" spans="2:65" s="1" customFormat="1" ht="21.75" customHeight="1">
      <c r="B141" s="135"/>
      <c r="C141" s="136" t="s">
        <v>174</v>
      </c>
      <c r="D141" s="136" t="s">
        <v>134</v>
      </c>
      <c r="E141" s="137" t="s">
        <v>175</v>
      </c>
      <c r="F141" s="138" t="s">
        <v>176</v>
      </c>
      <c r="G141" s="139" t="s">
        <v>171</v>
      </c>
      <c r="H141" s="140">
        <v>141.91999999999999</v>
      </c>
      <c r="I141" s="141"/>
      <c r="J141" s="142">
        <f>ROUND(I141*H141,2)</f>
        <v>0</v>
      </c>
      <c r="K141" s="138" t="s">
        <v>138</v>
      </c>
      <c r="L141" s="31"/>
      <c r="M141" s="143" t="s">
        <v>1</v>
      </c>
      <c r="N141" s="144" t="s">
        <v>41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139</v>
      </c>
      <c r="AT141" s="147" t="s">
        <v>134</v>
      </c>
      <c r="AU141" s="147" t="s">
        <v>85</v>
      </c>
      <c r="AY141" s="16" t="s">
        <v>132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6" t="s">
        <v>83</v>
      </c>
      <c r="BK141" s="148">
        <f>ROUND(I141*H141,2)</f>
        <v>0</v>
      </c>
      <c r="BL141" s="16" t="s">
        <v>139</v>
      </c>
      <c r="BM141" s="147" t="s">
        <v>177</v>
      </c>
    </row>
    <row r="142" spans="2:65" s="1" customFormat="1" ht="24.2" customHeight="1">
      <c r="B142" s="135"/>
      <c r="C142" s="136" t="s">
        <v>159</v>
      </c>
      <c r="D142" s="136" t="s">
        <v>134</v>
      </c>
      <c r="E142" s="137" t="s">
        <v>178</v>
      </c>
      <c r="F142" s="138" t="s">
        <v>179</v>
      </c>
      <c r="G142" s="139" t="s">
        <v>171</v>
      </c>
      <c r="H142" s="140">
        <v>425.76</v>
      </c>
      <c r="I142" s="141"/>
      <c r="J142" s="142">
        <f>ROUND(I142*H142,2)</f>
        <v>0</v>
      </c>
      <c r="K142" s="138" t="s">
        <v>138</v>
      </c>
      <c r="L142" s="31"/>
      <c r="M142" s="143" t="s">
        <v>1</v>
      </c>
      <c r="N142" s="144" t="s">
        <v>41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139</v>
      </c>
      <c r="AT142" s="147" t="s">
        <v>134</v>
      </c>
      <c r="AU142" s="147" t="s">
        <v>85</v>
      </c>
      <c r="AY142" s="16" t="s">
        <v>132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6" t="s">
        <v>83</v>
      </c>
      <c r="BK142" s="148">
        <f>ROUND(I142*H142,2)</f>
        <v>0</v>
      </c>
      <c r="BL142" s="16" t="s">
        <v>139</v>
      </c>
      <c r="BM142" s="147" t="s">
        <v>180</v>
      </c>
    </row>
    <row r="143" spans="2:65" s="12" customFormat="1" ht="11.25">
      <c r="B143" s="149"/>
      <c r="D143" s="150" t="s">
        <v>144</v>
      </c>
      <c r="F143" s="152" t="s">
        <v>181</v>
      </c>
      <c r="H143" s="153">
        <v>425.76</v>
      </c>
      <c r="I143" s="154"/>
      <c r="L143" s="149"/>
      <c r="M143" s="155"/>
      <c r="T143" s="156"/>
      <c r="AT143" s="151" t="s">
        <v>144</v>
      </c>
      <c r="AU143" s="151" t="s">
        <v>85</v>
      </c>
      <c r="AV143" s="12" t="s">
        <v>85</v>
      </c>
      <c r="AW143" s="12" t="s">
        <v>3</v>
      </c>
      <c r="AX143" s="12" t="s">
        <v>83</v>
      </c>
      <c r="AY143" s="151" t="s">
        <v>132</v>
      </c>
    </row>
    <row r="144" spans="2:65" s="1" customFormat="1" ht="24.2" customHeight="1">
      <c r="B144" s="135"/>
      <c r="C144" s="136" t="s">
        <v>182</v>
      </c>
      <c r="D144" s="136" t="s">
        <v>134</v>
      </c>
      <c r="E144" s="137" t="s">
        <v>183</v>
      </c>
      <c r="F144" s="138" t="s">
        <v>184</v>
      </c>
      <c r="G144" s="139" t="s">
        <v>171</v>
      </c>
      <c r="H144" s="140">
        <v>141.91999999999999</v>
      </c>
      <c r="I144" s="141"/>
      <c r="J144" s="142">
        <f>ROUND(I144*H144,2)</f>
        <v>0</v>
      </c>
      <c r="K144" s="138" t="s">
        <v>138</v>
      </c>
      <c r="L144" s="31"/>
      <c r="M144" s="143" t="s">
        <v>1</v>
      </c>
      <c r="N144" s="144" t="s">
        <v>41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139</v>
      </c>
      <c r="AT144" s="147" t="s">
        <v>134</v>
      </c>
      <c r="AU144" s="147" t="s">
        <v>85</v>
      </c>
      <c r="AY144" s="16" t="s">
        <v>132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6" t="s">
        <v>83</v>
      </c>
      <c r="BK144" s="148">
        <f>ROUND(I144*H144,2)</f>
        <v>0</v>
      </c>
      <c r="BL144" s="16" t="s">
        <v>139</v>
      </c>
      <c r="BM144" s="147" t="s">
        <v>185</v>
      </c>
    </row>
    <row r="145" spans="2:65" s="1" customFormat="1" ht="37.9" customHeight="1">
      <c r="B145" s="135"/>
      <c r="C145" s="136" t="s">
        <v>186</v>
      </c>
      <c r="D145" s="136" t="s">
        <v>134</v>
      </c>
      <c r="E145" s="137" t="s">
        <v>187</v>
      </c>
      <c r="F145" s="138" t="s">
        <v>188</v>
      </c>
      <c r="G145" s="139" t="s">
        <v>171</v>
      </c>
      <c r="H145" s="140">
        <v>82.52</v>
      </c>
      <c r="I145" s="141"/>
      <c r="J145" s="142">
        <f>ROUND(I145*H145,2)</f>
        <v>0</v>
      </c>
      <c r="K145" s="138" t="s">
        <v>138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139</v>
      </c>
      <c r="AT145" s="147" t="s">
        <v>134</v>
      </c>
      <c r="AU145" s="147" t="s">
        <v>85</v>
      </c>
      <c r="AY145" s="16" t="s">
        <v>132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139</v>
      </c>
      <c r="BM145" s="147" t="s">
        <v>189</v>
      </c>
    </row>
    <row r="146" spans="2:65" s="12" customFormat="1" ht="11.25">
      <c r="B146" s="149"/>
      <c r="D146" s="150" t="s">
        <v>144</v>
      </c>
      <c r="E146" s="151" t="s">
        <v>1</v>
      </c>
      <c r="F146" s="152" t="s">
        <v>190</v>
      </c>
      <c r="H146" s="153">
        <v>82.52</v>
      </c>
      <c r="I146" s="154"/>
      <c r="L146" s="149"/>
      <c r="M146" s="155"/>
      <c r="T146" s="156"/>
      <c r="AT146" s="151" t="s">
        <v>144</v>
      </c>
      <c r="AU146" s="151" t="s">
        <v>85</v>
      </c>
      <c r="AV146" s="12" t="s">
        <v>85</v>
      </c>
      <c r="AW146" s="12" t="s">
        <v>32</v>
      </c>
      <c r="AX146" s="12" t="s">
        <v>83</v>
      </c>
      <c r="AY146" s="151" t="s">
        <v>132</v>
      </c>
    </row>
    <row r="147" spans="2:65" s="1" customFormat="1" ht="44.25" customHeight="1">
      <c r="B147" s="135"/>
      <c r="C147" s="136" t="s">
        <v>8</v>
      </c>
      <c r="D147" s="136" t="s">
        <v>134</v>
      </c>
      <c r="E147" s="137" t="s">
        <v>191</v>
      </c>
      <c r="F147" s="138" t="s">
        <v>192</v>
      </c>
      <c r="G147" s="139" t="s">
        <v>171</v>
      </c>
      <c r="H147" s="140">
        <v>59.4</v>
      </c>
      <c r="I147" s="141"/>
      <c r="J147" s="142">
        <f>ROUND(I147*H147,2)</f>
        <v>0</v>
      </c>
      <c r="K147" s="138" t="s">
        <v>138</v>
      </c>
      <c r="L147" s="31"/>
      <c r="M147" s="143" t="s">
        <v>1</v>
      </c>
      <c r="N147" s="144" t="s">
        <v>41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139</v>
      </c>
      <c r="AT147" s="147" t="s">
        <v>134</v>
      </c>
      <c r="AU147" s="147" t="s">
        <v>85</v>
      </c>
      <c r="AY147" s="16" t="s">
        <v>132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6" t="s">
        <v>83</v>
      </c>
      <c r="BK147" s="148">
        <f>ROUND(I147*H147,2)</f>
        <v>0</v>
      </c>
      <c r="BL147" s="16" t="s">
        <v>139</v>
      </c>
      <c r="BM147" s="147" t="s">
        <v>193</v>
      </c>
    </row>
    <row r="148" spans="2:65" s="12" customFormat="1" ht="11.25">
      <c r="B148" s="149"/>
      <c r="D148" s="150" t="s">
        <v>144</v>
      </c>
      <c r="E148" s="151" t="s">
        <v>1</v>
      </c>
      <c r="F148" s="152" t="s">
        <v>194</v>
      </c>
      <c r="H148" s="153">
        <v>59.4</v>
      </c>
      <c r="I148" s="154"/>
      <c r="L148" s="149"/>
      <c r="M148" s="157"/>
      <c r="N148" s="158"/>
      <c r="O148" s="158"/>
      <c r="P148" s="158"/>
      <c r="Q148" s="158"/>
      <c r="R148" s="158"/>
      <c r="S148" s="158"/>
      <c r="T148" s="159"/>
      <c r="AT148" s="151" t="s">
        <v>144</v>
      </c>
      <c r="AU148" s="151" t="s">
        <v>85</v>
      </c>
      <c r="AV148" s="12" t="s">
        <v>85</v>
      </c>
      <c r="AW148" s="12" t="s">
        <v>32</v>
      </c>
      <c r="AX148" s="12" t="s">
        <v>83</v>
      </c>
      <c r="AY148" s="151" t="s">
        <v>132</v>
      </c>
    </row>
    <row r="149" spans="2:65" s="1" customFormat="1" ht="6.95" customHeight="1">
      <c r="B149" s="43"/>
      <c r="C149" s="44"/>
      <c r="D149" s="44"/>
      <c r="E149" s="44"/>
      <c r="F149" s="44"/>
      <c r="G149" s="44"/>
      <c r="H149" s="44"/>
      <c r="I149" s="44"/>
      <c r="J149" s="44"/>
      <c r="K149" s="44"/>
      <c r="L149" s="31"/>
    </row>
  </sheetData>
  <autoFilter ref="C123:K148" xr:uid="{00000000-0009-0000-0000-000001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0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ul.Ležáky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195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ROUND(J130,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ROUND((SUM(BE130:BE209)),  2)</f>
        <v>0</v>
      </c>
      <c r="I35" s="95">
        <v>0.21</v>
      </c>
      <c r="J35" s="85">
        <f>ROUND(((SUM(BE130:BE209))*I35),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ROUND((SUM(BF130:BF209)),  2)</f>
        <v>0</v>
      </c>
      <c r="I36" s="95">
        <v>0.12</v>
      </c>
      <c r="J36" s="85">
        <f>ROUND(((SUM(BF130:BF209))*I36),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ROUND((SUM(BG130:BG209)),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ROUND((SUM(BH130:BH209)),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ROUND((SUM(BI130:BI209)),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ul.Ležáky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101 - Chodník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J130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J132</f>
        <v>0</v>
      </c>
      <c r="L100" s="111"/>
    </row>
    <row r="101" spans="2:47" s="9" customFormat="1" ht="19.899999999999999" customHeight="1">
      <c r="B101" s="111"/>
      <c r="D101" s="112" t="s">
        <v>196</v>
      </c>
      <c r="E101" s="113"/>
      <c r="F101" s="113"/>
      <c r="G101" s="113"/>
      <c r="H101" s="113"/>
      <c r="I101" s="113"/>
      <c r="J101" s="114">
        <f>J146</f>
        <v>0</v>
      </c>
      <c r="L101" s="111"/>
    </row>
    <row r="102" spans="2:47" s="9" customFormat="1" ht="19.899999999999999" customHeight="1">
      <c r="B102" s="111"/>
      <c r="D102" s="112" t="s">
        <v>197</v>
      </c>
      <c r="E102" s="113"/>
      <c r="F102" s="113"/>
      <c r="G102" s="113"/>
      <c r="H102" s="113"/>
      <c r="I102" s="113"/>
      <c r="J102" s="114">
        <f>J149</f>
        <v>0</v>
      </c>
      <c r="L102" s="111"/>
    </row>
    <row r="103" spans="2:47" s="9" customFormat="1" ht="19.899999999999999" customHeight="1">
      <c r="B103" s="111"/>
      <c r="D103" s="112" t="s">
        <v>198</v>
      </c>
      <c r="E103" s="113"/>
      <c r="F103" s="113"/>
      <c r="G103" s="113"/>
      <c r="H103" s="113"/>
      <c r="I103" s="113"/>
      <c r="J103" s="114">
        <f>J162</f>
        <v>0</v>
      </c>
      <c r="L103" s="111"/>
    </row>
    <row r="104" spans="2:47" s="9" customFormat="1" ht="19.899999999999999" customHeight="1">
      <c r="B104" s="111"/>
      <c r="D104" s="112" t="s">
        <v>115</v>
      </c>
      <c r="E104" s="113"/>
      <c r="F104" s="113"/>
      <c r="G104" s="113"/>
      <c r="H104" s="113"/>
      <c r="I104" s="113"/>
      <c r="J104" s="114">
        <f>J180</f>
        <v>0</v>
      </c>
      <c r="L104" s="111"/>
    </row>
    <row r="105" spans="2:47" s="9" customFormat="1" ht="19.899999999999999" customHeight="1">
      <c r="B105" s="111"/>
      <c r="D105" s="112" t="s">
        <v>116</v>
      </c>
      <c r="E105" s="113"/>
      <c r="F105" s="113"/>
      <c r="G105" s="113"/>
      <c r="H105" s="113"/>
      <c r="I105" s="113"/>
      <c r="J105" s="114">
        <f>J198</f>
        <v>0</v>
      </c>
      <c r="L105" s="111"/>
    </row>
    <row r="106" spans="2:47" s="9" customFormat="1" ht="19.899999999999999" customHeight="1">
      <c r="B106" s="111"/>
      <c r="D106" s="112" t="s">
        <v>199</v>
      </c>
      <c r="E106" s="113"/>
      <c r="F106" s="113"/>
      <c r="G106" s="113"/>
      <c r="H106" s="113"/>
      <c r="I106" s="113"/>
      <c r="J106" s="114">
        <f>J204</f>
        <v>0</v>
      </c>
      <c r="L106" s="111"/>
    </row>
    <row r="107" spans="2:47" s="8" customFormat="1" ht="24.95" customHeight="1">
      <c r="B107" s="107"/>
      <c r="D107" s="108" t="s">
        <v>200</v>
      </c>
      <c r="E107" s="109"/>
      <c r="F107" s="109"/>
      <c r="G107" s="109"/>
      <c r="H107" s="109"/>
      <c r="I107" s="109"/>
      <c r="J107" s="110">
        <f>J206</f>
        <v>0</v>
      </c>
      <c r="L107" s="107"/>
    </row>
    <row r="108" spans="2:47" s="9" customFormat="1" ht="19.899999999999999" customHeight="1">
      <c r="B108" s="111"/>
      <c r="D108" s="112" t="s">
        <v>201</v>
      </c>
      <c r="E108" s="113"/>
      <c r="F108" s="113"/>
      <c r="G108" s="113"/>
      <c r="H108" s="113"/>
      <c r="I108" s="113"/>
      <c r="J108" s="114">
        <f>J207</f>
        <v>0</v>
      </c>
      <c r="L108" s="111"/>
    </row>
    <row r="109" spans="2:47" s="1" customFormat="1" ht="21.75" customHeight="1">
      <c r="B109" s="31"/>
      <c r="L109" s="31"/>
    </row>
    <row r="110" spans="2:47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12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12" s="1" customFormat="1" ht="24.95" customHeight="1">
      <c r="B115" s="31"/>
      <c r="C115" s="20" t="s">
        <v>117</v>
      </c>
      <c r="L115" s="31"/>
    </row>
    <row r="116" spans="2:12" s="1" customFormat="1" ht="6.95" customHeight="1">
      <c r="B116" s="31"/>
      <c r="L116" s="31"/>
    </row>
    <row r="117" spans="2:12" s="1" customFormat="1" ht="12" customHeight="1">
      <c r="B117" s="31"/>
      <c r="C117" s="26" t="s">
        <v>16</v>
      </c>
      <c r="L117" s="31"/>
    </row>
    <row r="118" spans="2:12" s="1" customFormat="1" ht="16.5" customHeight="1">
      <c r="B118" s="31"/>
      <c r="E118" s="231" t="str">
        <f>E7</f>
        <v>Oprava chodníku na ul.Ležáky ,Šumperk</v>
      </c>
      <c r="F118" s="232"/>
      <c r="G118" s="232"/>
      <c r="H118" s="232"/>
      <c r="L118" s="31"/>
    </row>
    <row r="119" spans="2:12" ht="12" customHeight="1">
      <c r="B119" s="19"/>
      <c r="C119" s="26" t="s">
        <v>104</v>
      </c>
      <c r="L119" s="19"/>
    </row>
    <row r="120" spans="2:12" s="1" customFormat="1" ht="16.5" customHeight="1">
      <c r="B120" s="31"/>
      <c r="E120" s="231" t="s">
        <v>105</v>
      </c>
      <c r="F120" s="233"/>
      <c r="G120" s="233"/>
      <c r="H120" s="233"/>
      <c r="L120" s="31"/>
    </row>
    <row r="121" spans="2:12" s="1" customFormat="1" ht="12" customHeight="1">
      <c r="B121" s="31"/>
      <c r="C121" s="26" t="s">
        <v>106</v>
      </c>
      <c r="L121" s="31"/>
    </row>
    <row r="122" spans="2:12" s="1" customFormat="1" ht="16.5" customHeight="1">
      <c r="B122" s="31"/>
      <c r="E122" s="188" t="str">
        <f>E11</f>
        <v>SO 101 - Chodník</v>
      </c>
      <c r="F122" s="233"/>
      <c r="G122" s="233"/>
      <c r="H122" s="233"/>
      <c r="L122" s="31"/>
    </row>
    <row r="123" spans="2:12" s="1" customFormat="1" ht="6.95" customHeight="1">
      <c r="B123" s="31"/>
      <c r="L123" s="31"/>
    </row>
    <row r="124" spans="2:12" s="1" customFormat="1" ht="12" customHeight="1">
      <c r="B124" s="31"/>
      <c r="C124" s="26" t="s">
        <v>20</v>
      </c>
      <c r="F124" s="24" t="str">
        <f>F14</f>
        <v>Šumperk</v>
      </c>
      <c r="I124" s="26" t="s">
        <v>22</v>
      </c>
      <c r="J124" s="51" t="str">
        <f>IF(J14="","",J14)</f>
        <v>27. 9. 2024</v>
      </c>
      <c r="L124" s="31"/>
    </row>
    <row r="125" spans="2:12" s="1" customFormat="1" ht="6.95" customHeight="1">
      <c r="B125" s="31"/>
      <c r="L125" s="31"/>
    </row>
    <row r="126" spans="2:12" s="1" customFormat="1" ht="15.2" customHeight="1">
      <c r="B126" s="31"/>
      <c r="C126" s="26" t="s">
        <v>24</v>
      </c>
      <c r="F126" s="24" t="str">
        <f>E17</f>
        <v>Město  Šumperk</v>
      </c>
      <c r="I126" s="26" t="s">
        <v>30</v>
      </c>
      <c r="J126" s="29" t="str">
        <f>E23</f>
        <v>Ing.Zdeněk  Vitásek</v>
      </c>
      <c r="L126" s="31"/>
    </row>
    <row r="127" spans="2:12" s="1" customFormat="1" ht="15.2" customHeight="1">
      <c r="B127" s="31"/>
      <c r="C127" s="26" t="s">
        <v>28</v>
      </c>
      <c r="F127" s="24" t="str">
        <f>IF(E20="","",E20)</f>
        <v>Vyplň údaj</v>
      </c>
      <c r="I127" s="26" t="s">
        <v>33</v>
      </c>
      <c r="J127" s="29" t="str">
        <f>E26</f>
        <v>Martin  Pniok</v>
      </c>
      <c r="L127" s="31"/>
    </row>
    <row r="128" spans="2:12" s="1" customFormat="1" ht="10.35" customHeight="1">
      <c r="B128" s="31"/>
      <c r="L128" s="31"/>
    </row>
    <row r="129" spans="2:65" s="10" customFormat="1" ht="29.25" customHeight="1">
      <c r="B129" s="115"/>
      <c r="C129" s="116" t="s">
        <v>118</v>
      </c>
      <c r="D129" s="117" t="s">
        <v>61</v>
      </c>
      <c r="E129" s="117" t="s">
        <v>57</v>
      </c>
      <c r="F129" s="117" t="s">
        <v>58</v>
      </c>
      <c r="G129" s="117" t="s">
        <v>119</v>
      </c>
      <c r="H129" s="117" t="s">
        <v>120</v>
      </c>
      <c r="I129" s="117" t="s">
        <v>121</v>
      </c>
      <c r="J129" s="117" t="s">
        <v>110</v>
      </c>
      <c r="K129" s="118" t="s">
        <v>122</v>
      </c>
      <c r="L129" s="115"/>
      <c r="M129" s="58" t="s">
        <v>1</v>
      </c>
      <c r="N129" s="59" t="s">
        <v>40</v>
      </c>
      <c r="O129" s="59" t="s">
        <v>123</v>
      </c>
      <c r="P129" s="59" t="s">
        <v>124</v>
      </c>
      <c r="Q129" s="59" t="s">
        <v>125</v>
      </c>
      <c r="R129" s="59" t="s">
        <v>126</v>
      </c>
      <c r="S129" s="59" t="s">
        <v>127</v>
      </c>
      <c r="T129" s="60" t="s">
        <v>128</v>
      </c>
    </row>
    <row r="130" spans="2:65" s="1" customFormat="1" ht="22.9" customHeight="1">
      <c r="B130" s="31"/>
      <c r="C130" s="63" t="s">
        <v>129</v>
      </c>
      <c r="J130" s="119">
        <f>BK130</f>
        <v>0</v>
      </c>
      <c r="L130" s="31"/>
      <c r="M130" s="61"/>
      <c r="N130" s="52"/>
      <c r="O130" s="52"/>
      <c r="P130" s="120">
        <f>P131+P206</f>
        <v>0</v>
      </c>
      <c r="Q130" s="52"/>
      <c r="R130" s="120">
        <f>R131+R206</f>
        <v>164.91904639999998</v>
      </c>
      <c r="S130" s="52"/>
      <c r="T130" s="121">
        <f>T131+T206</f>
        <v>1.2745600000000001</v>
      </c>
      <c r="AT130" s="16" t="s">
        <v>75</v>
      </c>
      <c r="AU130" s="16" t="s">
        <v>112</v>
      </c>
      <c r="BK130" s="122">
        <f>BK131+BK206</f>
        <v>0</v>
      </c>
    </row>
    <row r="131" spans="2:65" s="11" customFormat="1" ht="25.9" customHeight="1">
      <c r="B131" s="123"/>
      <c r="D131" s="124" t="s">
        <v>75</v>
      </c>
      <c r="E131" s="125" t="s">
        <v>130</v>
      </c>
      <c r="F131" s="125" t="s">
        <v>131</v>
      </c>
      <c r="I131" s="126"/>
      <c r="J131" s="127">
        <f>BK131</f>
        <v>0</v>
      </c>
      <c r="L131" s="123"/>
      <c r="M131" s="128"/>
      <c r="P131" s="129">
        <f>P132+P146+P149+P162+P180+P198+P204</f>
        <v>0</v>
      </c>
      <c r="R131" s="129">
        <f>R132+R146+R149+R162+R180+R198+R204</f>
        <v>164.90688639999999</v>
      </c>
      <c r="T131" s="130">
        <f>T132+T146+T149+T162+T180+T198+T204</f>
        <v>1.2745600000000001</v>
      </c>
      <c r="AR131" s="124" t="s">
        <v>83</v>
      </c>
      <c r="AT131" s="131" t="s">
        <v>75</v>
      </c>
      <c r="AU131" s="131" t="s">
        <v>76</v>
      </c>
      <c r="AY131" s="124" t="s">
        <v>132</v>
      </c>
      <c r="BK131" s="132">
        <f>BK132+BK146+BK149+BK162+BK180+BK198+BK204</f>
        <v>0</v>
      </c>
    </row>
    <row r="132" spans="2:65" s="11" customFormat="1" ht="22.9" customHeight="1">
      <c r="B132" s="123"/>
      <c r="D132" s="124" t="s">
        <v>75</v>
      </c>
      <c r="E132" s="133" t="s">
        <v>83</v>
      </c>
      <c r="F132" s="133" t="s">
        <v>133</v>
      </c>
      <c r="I132" s="126"/>
      <c r="J132" s="134">
        <f>BK132</f>
        <v>0</v>
      </c>
      <c r="L132" s="123"/>
      <c r="M132" s="128"/>
      <c r="P132" s="129">
        <f>SUM(P133:P145)</f>
        <v>0</v>
      </c>
      <c r="R132" s="129">
        <f>SUM(R133:R145)</f>
        <v>3.36</v>
      </c>
      <c r="T132" s="130">
        <f>SUM(T133:T145)</f>
        <v>0</v>
      </c>
      <c r="AR132" s="124" t="s">
        <v>83</v>
      </c>
      <c r="AT132" s="131" t="s">
        <v>75</v>
      </c>
      <c r="AU132" s="131" t="s">
        <v>83</v>
      </c>
      <c r="AY132" s="124" t="s">
        <v>132</v>
      </c>
      <c r="BK132" s="132">
        <f>SUM(BK133:BK145)</f>
        <v>0</v>
      </c>
    </row>
    <row r="133" spans="2:65" s="1" customFormat="1" ht="37.9" customHeight="1">
      <c r="B133" s="135"/>
      <c r="C133" s="136" t="s">
        <v>83</v>
      </c>
      <c r="D133" s="136" t="s">
        <v>134</v>
      </c>
      <c r="E133" s="137" t="s">
        <v>202</v>
      </c>
      <c r="F133" s="138" t="s">
        <v>203</v>
      </c>
      <c r="G133" s="139" t="s">
        <v>204</v>
      </c>
      <c r="H133" s="140">
        <v>1.92</v>
      </c>
      <c r="I133" s="141"/>
      <c r="J133" s="142">
        <f>ROUND(I133*H133,2)</f>
        <v>0</v>
      </c>
      <c r="K133" s="138" t="s">
        <v>138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139</v>
      </c>
      <c r="AT133" s="147" t="s">
        <v>134</v>
      </c>
      <c r="AU133" s="147" t="s">
        <v>85</v>
      </c>
      <c r="AY133" s="16" t="s">
        <v>132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139</v>
      </c>
      <c r="BM133" s="147" t="s">
        <v>205</v>
      </c>
    </row>
    <row r="134" spans="2:65" s="12" customFormat="1" ht="11.25">
      <c r="B134" s="149"/>
      <c r="D134" s="150" t="s">
        <v>144</v>
      </c>
      <c r="E134" s="151" t="s">
        <v>1</v>
      </c>
      <c r="F134" s="152" t="s">
        <v>206</v>
      </c>
      <c r="H134" s="153">
        <v>1.92</v>
      </c>
      <c r="I134" s="154"/>
      <c r="L134" s="149"/>
      <c r="M134" s="155"/>
      <c r="T134" s="156"/>
      <c r="AT134" s="151" t="s">
        <v>144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132</v>
      </c>
    </row>
    <row r="135" spans="2:65" s="1" customFormat="1" ht="37.9" customHeight="1">
      <c r="B135" s="135"/>
      <c r="C135" s="136" t="s">
        <v>85</v>
      </c>
      <c r="D135" s="136" t="s">
        <v>134</v>
      </c>
      <c r="E135" s="137" t="s">
        <v>207</v>
      </c>
      <c r="F135" s="138" t="s">
        <v>208</v>
      </c>
      <c r="G135" s="139" t="s">
        <v>204</v>
      </c>
      <c r="H135" s="140">
        <v>1.92</v>
      </c>
      <c r="I135" s="141"/>
      <c r="J135" s="142">
        <f>ROUND(I135*H135,2)</f>
        <v>0</v>
      </c>
      <c r="K135" s="138" t="s">
        <v>138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139</v>
      </c>
      <c r="AT135" s="147" t="s">
        <v>134</v>
      </c>
      <c r="AU135" s="147" t="s">
        <v>85</v>
      </c>
      <c r="AY135" s="16" t="s">
        <v>132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139</v>
      </c>
      <c r="BM135" s="147" t="s">
        <v>209</v>
      </c>
    </row>
    <row r="136" spans="2:65" s="1" customFormat="1" ht="24.2" customHeight="1">
      <c r="B136" s="135"/>
      <c r="C136" s="136" t="s">
        <v>145</v>
      </c>
      <c r="D136" s="136" t="s">
        <v>134</v>
      </c>
      <c r="E136" s="137" t="s">
        <v>210</v>
      </c>
      <c r="F136" s="138" t="s">
        <v>211</v>
      </c>
      <c r="G136" s="139" t="s">
        <v>204</v>
      </c>
      <c r="H136" s="140">
        <v>1.92</v>
      </c>
      <c r="I136" s="141"/>
      <c r="J136" s="142">
        <f>ROUND(I136*H136,2)</f>
        <v>0</v>
      </c>
      <c r="K136" s="138" t="s">
        <v>138</v>
      </c>
      <c r="L136" s="31"/>
      <c r="M136" s="143" t="s">
        <v>1</v>
      </c>
      <c r="N136" s="144" t="s">
        <v>41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139</v>
      </c>
      <c r="AT136" s="147" t="s">
        <v>134</v>
      </c>
      <c r="AU136" s="147" t="s">
        <v>85</v>
      </c>
      <c r="AY136" s="16" t="s">
        <v>132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139</v>
      </c>
      <c r="BM136" s="147" t="s">
        <v>212</v>
      </c>
    </row>
    <row r="137" spans="2:65" s="1" customFormat="1" ht="33" customHeight="1">
      <c r="B137" s="135"/>
      <c r="C137" s="136" t="s">
        <v>139</v>
      </c>
      <c r="D137" s="136" t="s">
        <v>134</v>
      </c>
      <c r="E137" s="137" t="s">
        <v>213</v>
      </c>
      <c r="F137" s="138" t="s">
        <v>214</v>
      </c>
      <c r="G137" s="139" t="s">
        <v>171</v>
      </c>
      <c r="H137" s="140">
        <v>3.84</v>
      </c>
      <c r="I137" s="141"/>
      <c r="J137" s="142">
        <f>ROUND(I137*H137,2)</f>
        <v>0</v>
      </c>
      <c r="K137" s="138" t="s">
        <v>138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139</v>
      </c>
      <c r="AT137" s="147" t="s">
        <v>134</v>
      </c>
      <c r="AU137" s="147" t="s">
        <v>85</v>
      </c>
      <c r="AY137" s="16" t="s">
        <v>132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139</v>
      </c>
      <c r="BM137" s="147" t="s">
        <v>215</v>
      </c>
    </row>
    <row r="138" spans="2:65" s="12" customFormat="1" ht="11.25">
      <c r="B138" s="149"/>
      <c r="D138" s="150" t="s">
        <v>144</v>
      </c>
      <c r="F138" s="152" t="s">
        <v>216</v>
      </c>
      <c r="H138" s="153">
        <v>3.84</v>
      </c>
      <c r="I138" s="154"/>
      <c r="L138" s="149"/>
      <c r="M138" s="155"/>
      <c r="T138" s="156"/>
      <c r="AT138" s="151" t="s">
        <v>144</v>
      </c>
      <c r="AU138" s="151" t="s">
        <v>85</v>
      </c>
      <c r="AV138" s="12" t="s">
        <v>85</v>
      </c>
      <c r="AW138" s="12" t="s">
        <v>3</v>
      </c>
      <c r="AX138" s="12" t="s">
        <v>83</v>
      </c>
      <c r="AY138" s="151" t="s">
        <v>132</v>
      </c>
    </row>
    <row r="139" spans="2:65" s="1" customFormat="1" ht="16.5" customHeight="1">
      <c r="B139" s="135"/>
      <c r="C139" s="136" t="s">
        <v>154</v>
      </c>
      <c r="D139" s="136" t="s">
        <v>134</v>
      </c>
      <c r="E139" s="137" t="s">
        <v>217</v>
      </c>
      <c r="F139" s="138" t="s">
        <v>218</v>
      </c>
      <c r="G139" s="139" t="s">
        <v>204</v>
      </c>
      <c r="H139" s="140">
        <v>1.92</v>
      </c>
      <c r="I139" s="141"/>
      <c r="J139" s="142">
        <f>ROUND(I139*H139,2)</f>
        <v>0</v>
      </c>
      <c r="K139" s="138" t="s">
        <v>138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139</v>
      </c>
      <c r="AT139" s="147" t="s">
        <v>134</v>
      </c>
      <c r="AU139" s="147" t="s">
        <v>85</v>
      </c>
      <c r="AY139" s="16" t="s">
        <v>132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139</v>
      </c>
      <c r="BM139" s="147" t="s">
        <v>219</v>
      </c>
    </row>
    <row r="140" spans="2:65" s="1" customFormat="1" ht="24.2" customHeight="1">
      <c r="B140" s="135"/>
      <c r="C140" s="136" t="s">
        <v>161</v>
      </c>
      <c r="D140" s="136" t="s">
        <v>134</v>
      </c>
      <c r="E140" s="137" t="s">
        <v>220</v>
      </c>
      <c r="F140" s="138" t="s">
        <v>221</v>
      </c>
      <c r="G140" s="139" t="s">
        <v>204</v>
      </c>
      <c r="H140" s="140">
        <v>1.68</v>
      </c>
      <c r="I140" s="141"/>
      <c r="J140" s="142">
        <f>ROUND(I140*H140,2)</f>
        <v>0</v>
      </c>
      <c r="K140" s="138" t="s">
        <v>138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139</v>
      </c>
      <c r="AT140" s="147" t="s">
        <v>134</v>
      </c>
      <c r="AU140" s="147" t="s">
        <v>85</v>
      </c>
      <c r="AY140" s="16" t="s">
        <v>132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139</v>
      </c>
      <c r="BM140" s="147" t="s">
        <v>222</v>
      </c>
    </row>
    <row r="141" spans="2:65" s="12" customFormat="1" ht="11.25">
      <c r="B141" s="149"/>
      <c r="D141" s="150" t="s">
        <v>144</v>
      </c>
      <c r="E141" s="151" t="s">
        <v>1</v>
      </c>
      <c r="F141" s="152" t="s">
        <v>223</v>
      </c>
      <c r="H141" s="153">
        <v>1.68</v>
      </c>
      <c r="I141" s="154"/>
      <c r="L141" s="149"/>
      <c r="M141" s="155"/>
      <c r="T141" s="156"/>
      <c r="AT141" s="151" t="s">
        <v>144</v>
      </c>
      <c r="AU141" s="151" t="s">
        <v>85</v>
      </c>
      <c r="AV141" s="12" t="s">
        <v>85</v>
      </c>
      <c r="AW141" s="12" t="s">
        <v>32</v>
      </c>
      <c r="AX141" s="12" t="s">
        <v>83</v>
      </c>
      <c r="AY141" s="151" t="s">
        <v>132</v>
      </c>
    </row>
    <row r="142" spans="2:65" s="1" customFormat="1" ht="16.5" customHeight="1">
      <c r="B142" s="135"/>
      <c r="C142" s="160" t="s">
        <v>168</v>
      </c>
      <c r="D142" s="160" t="s">
        <v>224</v>
      </c>
      <c r="E142" s="161" t="s">
        <v>225</v>
      </c>
      <c r="F142" s="162" t="s">
        <v>226</v>
      </c>
      <c r="G142" s="163" t="s">
        <v>171</v>
      </c>
      <c r="H142" s="164">
        <v>3.36</v>
      </c>
      <c r="I142" s="165"/>
      <c r="J142" s="166">
        <f>ROUND(I142*H142,2)</f>
        <v>0</v>
      </c>
      <c r="K142" s="162" t="s">
        <v>138</v>
      </c>
      <c r="L142" s="167"/>
      <c r="M142" s="168" t="s">
        <v>1</v>
      </c>
      <c r="N142" s="169" t="s">
        <v>41</v>
      </c>
      <c r="P142" s="145">
        <f>O142*H142</f>
        <v>0</v>
      </c>
      <c r="Q142" s="145">
        <v>1</v>
      </c>
      <c r="R142" s="145">
        <f>Q142*H142</f>
        <v>3.36</v>
      </c>
      <c r="S142" s="145">
        <v>0</v>
      </c>
      <c r="T142" s="146">
        <f>S142*H142</f>
        <v>0</v>
      </c>
      <c r="AR142" s="147" t="s">
        <v>174</v>
      </c>
      <c r="AT142" s="147" t="s">
        <v>224</v>
      </c>
      <c r="AU142" s="147" t="s">
        <v>85</v>
      </c>
      <c r="AY142" s="16" t="s">
        <v>132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6" t="s">
        <v>83</v>
      </c>
      <c r="BK142" s="148">
        <f>ROUND(I142*H142,2)</f>
        <v>0</v>
      </c>
      <c r="BL142" s="16" t="s">
        <v>139</v>
      </c>
      <c r="BM142" s="147" t="s">
        <v>227</v>
      </c>
    </row>
    <row r="143" spans="2:65" s="12" customFormat="1" ht="11.25">
      <c r="B143" s="149"/>
      <c r="D143" s="150" t="s">
        <v>144</v>
      </c>
      <c r="F143" s="152" t="s">
        <v>228</v>
      </c>
      <c r="H143" s="153">
        <v>3.36</v>
      </c>
      <c r="I143" s="154"/>
      <c r="L143" s="149"/>
      <c r="M143" s="155"/>
      <c r="T143" s="156"/>
      <c r="AT143" s="151" t="s">
        <v>144</v>
      </c>
      <c r="AU143" s="151" t="s">
        <v>85</v>
      </c>
      <c r="AV143" s="12" t="s">
        <v>85</v>
      </c>
      <c r="AW143" s="12" t="s">
        <v>3</v>
      </c>
      <c r="AX143" s="12" t="s">
        <v>83</v>
      </c>
      <c r="AY143" s="151" t="s">
        <v>132</v>
      </c>
    </row>
    <row r="144" spans="2:65" s="1" customFormat="1" ht="24.2" customHeight="1">
      <c r="B144" s="135"/>
      <c r="C144" s="136" t="s">
        <v>174</v>
      </c>
      <c r="D144" s="136" t="s">
        <v>134</v>
      </c>
      <c r="E144" s="137" t="s">
        <v>229</v>
      </c>
      <c r="F144" s="138" t="s">
        <v>230</v>
      </c>
      <c r="G144" s="139" t="s">
        <v>137</v>
      </c>
      <c r="H144" s="140">
        <v>139</v>
      </c>
      <c r="I144" s="141"/>
      <c r="J144" s="142">
        <f>ROUND(I144*H144,2)</f>
        <v>0</v>
      </c>
      <c r="K144" s="138" t="s">
        <v>138</v>
      </c>
      <c r="L144" s="31"/>
      <c r="M144" s="143" t="s">
        <v>1</v>
      </c>
      <c r="N144" s="144" t="s">
        <v>41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139</v>
      </c>
      <c r="AT144" s="147" t="s">
        <v>134</v>
      </c>
      <c r="AU144" s="147" t="s">
        <v>85</v>
      </c>
      <c r="AY144" s="16" t="s">
        <v>132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6" t="s">
        <v>83</v>
      </c>
      <c r="BK144" s="148">
        <f>ROUND(I144*H144,2)</f>
        <v>0</v>
      </c>
      <c r="BL144" s="16" t="s">
        <v>139</v>
      </c>
      <c r="BM144" s="147" t="s">
        <v>231</v>
      </c>
    </row>
    <row r="145" spans="2:65" s="12" customFormat="1" ht="11.25">
      <c r="B145" s="149"/>
      <c r="D145" s="150" t="s">
        <v>144</v>
      </c>
      <c r="E145" s="151" t="s">
        <v>1</v>
      </c>
      <c r="F145" s="152" t="s">
        <v>232</v>
      </c>
      <c r="H145" s="153">
        <v>139</v>
      </c>
      <c r="I145" s="154"/>
      <c r="L145" s="149"/>
      <c r="M145" s="155"/>
      <c r="T145" s="156"/>
      <c r="AT145" s="151" t="s">
        <v>144</v>
      </c>
      <c r="AU145" s="151" t="s">
        <v>85</v>
      </c>
      <c r="AV145" s="12" t="s">
        <v>85</v>
      </c>
      <c r="AW145" s="12" t="s">
        <v>32</v>
      </c>
      <c r="AX145" s="12" t="s">
        <v>83</v>
      </c>
      <c r="AY145" s="151" t="s">
        <v>132</v>
      </c>
    </row>
    <row r="146" spans="2:65" s="11" customFormat="1" ht="22.9" customHeight="1">
      <c r="B146" s="123"/>
      <c r="D146" s="124" t="s">
        <v>75</v>
      </c>
      <c r="E146" s="133" t="s">
        <v>139</v>
      </c>
      <c r="F146" s="133" t="s">
        <v>233</v>
      </c>
      <c r="I146" s="126"/>
      <c r="J146" s="134">
        <f>BK146</f>
        <v>0</v>
      </c>
      <c r="L146" s="123"/>
      <c r="M146" s="128"/>
      <c r="P146" s="129">
        <f>SUM(P147:P148)</f>
        <v>0</v>
      </c>
      <c r="R146" s="129">
        <f>SUM(R147:R148)</f>
        <v>0.45378479999999999</v>
      </c>
      <c r="T146" s="130">
        <f>SUM(T147:T148)</f>
        <v>0</v>
      </c>
      <c r="AR146" s="124" t="s">
        <v>83</v>
      </c>
      <c r="AT146" s="131" t="s">
        <v>75</v>
      </c>
      <c r="AU146" s="131" t="s">
        <v>83</v>
      </c>
      <c r="AY146" s="124" t="s">
        <v>132</v>
      </c>
      <c r="BK146" s="132">
        <f>SUM(BK147:BK148)</f>
        <v>0</v>
      </c>
    </row>
    <row r="147" spans="2:65" s="1" customFormat="1" ht="24.2" customHeight="1">
      <c r="B147" s="135"/>
      <c r="C147" s="136" t="s">
        <v>159</v>
      </c>
      <c r="D147" s="136" t="s">
        <v>134</v>
      </c>
      <c r="E147" s="137" t="s">
        <v>234</v>
      </c>
      <c r="F147" s="138" t="s">
        <v>235</v>
      </c>
      <c r="G147" s="139" t="s">
        <v>204</v>
      </c>
      <c r="H147" s="140">
        <v>0.24</v>
      </c>
      <c r="I147" s="141"/>
      <c r="J147" s="142">
        <f>ROUND(I147*H147,2)</f>
        <v>0</v>
      </c>
      <c r="K147" s="138" t="s">
        <v>138</v>
      </c>
      <c r="L147" s="31"/>
      <c r="M147" s="143" t="s">
        <v>1</v>
      </c>
      <c r="N147" s="144" t="s">
        <v>41</v>
      </c>
      <c r="P147" s="145">
        <f>O147*H147</f>
        <v>0</v>
      </c>
      <c r="Q147" s="145">
        <v>1.8907700000000001</v>
      </c>
      <c r="R147" s="145">
        <f>Q147*H147</f>
        <v>0.45378479999999999</v>
      </c>
      <c r="S147" s="145">
        <v>0</v>
      </c>
      <c r="T147" s="146">
        <f>S147*H147</f>
        <v>0</v>
      </c>
      <c r="AR147" s="147" t="s">
        <v>139</v>
      </c>
      <c r="AT147" s="147" t="s">
        <v>134</v>
      </c>
      <c r="AU147" s="147" t="s">
        <v>85</v>
      </c>
      <c r="AY147" s="16" t="s">
        <v>132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6" t="s">
        <v>83</v>
      </c>
      <c r="BK147" s="148">
        <f>ROUND(I147*H147,2)</f>
        <v>0</v>
      </c>
      <c r="BL147" s="16" t="s">
        <v>139</v>
      </c>
      <c r="BM147" s="147" t="s">
        <v>236</v>
      </c>
    </row>
    <row r="148" spans="2:65" s="12" customFormat="1" ht="11.25">
      <c r="B148" s="149"/>
      <c r="D148" s="150" t="s">
        <v>144</v>
      </c>
      <c r="E148" s="151" t="s">
        <v>1</v>
      </c>
      <c r="F148" s="152" t="s">
        <v>237</v>
      </c>
      <c r="H148" s="153">
        <v>0.24</v>
      </c>
      <c r="I148" s="154"/>
      <c r="L148" s="149"/>
      <c r="M148" s="155"/>
      <c r="T148" s="156"/>
      <c r="AT148" s="151" t="s">
        <v>144</v>
      </c>
      <c r="AU148" s="151" t="s">
        <v>85</v>
      </c>
      <c r="AV148" s="12" t="s">
        <v>85</v>
      </c>
      <c r="AW148" s="12" t="s">
        <v>32</v>
      </c>
      <c r="AX148" s="12" t="s">
        <v>83</v>
      </c>
      <c r="AY148" s="151" t="s">
        <v>132</v>
      </c>
    </row>
    <row r="149" spans="2:65" s="11" customFormat="1" ht="22.9" customHeight="1">
      <c r="B149" s="123"/>
      <c r="D149" s="124" t="s">
        <v>75</v>
      </c>
      <c r="E149" s="133" t="s">
        <v>154</v>
      </c>
      <c r="F149" s="133" t="s">
        <v>238</v>
      </c>
      <c r="I149" s="126"/>
      <c r="J149" s="134">
        <f>BK149</f>
        <v>0</v>
      </c>
      <c r="L149" s="123"/>
      <c r="M149" s="128"/>
      <c r="P149" s="129">
        <f>SUM(P150:P161)</f>
        <v>0</v>
      </c>
      <c r="R149" s="129">
        <f>SUM(R150:R161)</f>
        <v>92.686440000000005</v>
      </c>
      <c r="T149" s="130">
        <f>SUM(T150:T161)</f>
        <v>0</v>
      </c>
      <c r="AR149" s="124" t="s">
        <v>83</v>
      </c>
      <c r="AT149" s="131" t="s">
        <v>75</v>
      </c>
      <c r="AU149" s="131" t="s">
        <v>83</v>
      </c>
      <c r="AY149" s="124" t="s">
        <v>132</v>
      </c>
      <c r="BK149" s="132">
        <f>SUM(BK150:BK161)</f>
        <v>0</v>
      </c>
    </row>
    <row r="150" spans="2:65" s="1" customFormat="1" ht="21.75" customHeight="1">
      <c r="B150" s="135"/>
      <c r="C150" s="136" t="s">
        <v>182</v>
      </c>
      <c r="D150" s="136" t="s">
        <v>134</v>
      </c>
      <c r="E150" s="137" t="s">
        <v>239</v>
      </c>
      <c r="F150" s="138" t="s">
        <v>240</v>
      </c>
      <c r="G150" s="139" t="s">
        <v>137</v>
      </c>
      <c r="H150" s="140">
        <v>135</v>
      </c>
      <c r="I150" s="141"/>
      <c r="J150" s="142">
        <f>ROUND(I150*H150,2)</f>
        <v>0</v>
      </c>
      <c r="K150" s="138" t="s">
        <v>138</v>
      </c>
      <c r="L150" s="31"/>
      <c r="M150" s="143" t="s">
        <v>1</v>
      </c>
      <c r="N150" s="144" t="s">
        <v>41</v>
      </c>
      <c r="P150" s="145">
        <f>O150*H150</f>
        <v>0</v>
      </c>
      <c r="Q150" s="145">
        <v>0.46</v>
      </c>
      <c r="R150" s="145">
        <f>Q150*H150</f>
        <v>62.1</v>
      </c>
      <c r="S150" s="145">
        <v>0</v>
      </c>
      <c r="T150" s="146">
        <f>S150*H150</f>
        <v>0</v>
      </c>
      <c r="AR150" s="147" t="s">
        <v>139</v>
      </c>
      <c r="AT150" s="147" t="s">
        <v>134</v>
      </c>
      <c r="AU150" s="147" t="s">
        <v>85</v>
      </c>
      <c r="AY150" s="16" t="s">
        <v>132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6" t="s">
        <v>83</v>
      </c>
      <c r="BK150" s="148">
        <f>ROUND(I150*H150,2)</f>
        <v>0</v>
      </c>
      <c r="BL150" s="16" t="s">
        <v>139</v>
      </c>
      <c r="BM150" s="147" t="s">
        <v>241</v>
      </c>
    </row>
    <row r="151" spans="2:65" s="12" customFormat="1" ht="11.25">
      <c r="B151" s="149"/>
      <c r="D151" s="150" t="s">
        <v>144</v>
      </c>
      <c r="E151" s="151" t="s">
        <v>1</v>
      </c>
      <c r="F151" s="152" t="s">
        <v>242</v>
      </c>
      <c r="H151" s="153">
        <v>135</v>
      </c>
      <c r="I151" s="154"/>
      <c r="L151" s="149"/>
      <c r="M151" s="155"/>
      <c r="T151" s="156"/>
      <c r="AT151" s="151" t="s">
        <v>144</v>
      </c>
      <c r="AU151" s="151" t="s">
        <v>85</v>
      </c>
      <c r="AV151" s="12" t="s">
        <v>85</v>
      </c>
      <c r="AW151" s="12" t="s">
        <v>32</v>
      </c>
      <c r="AX151" s="12" t="s">
        <v>83</v>
      </c>
      <c r="AY151" s="151" t="s">
        <v>132</v>
      </c>
    </row>
    <row r="152" spans="2:65" s="1" customFormat="1" ht="24.2" customHeight="1">
      <c r="B152" s="135"/>
      <c r="C152" s="136" t="s">
        <v>186</v>
      </c>
      <c r="D152" s="136" t="s">
        <v>134</v>
      </c>
      <c r="E152" s="137" t="s">
        <v>243</v>
      </c>
      <c r="F152" s="138" t="s">
        <v>244</v>
      </c>
      <c r="G152" s="139" t="s">
        <v>137</v>
      </c>
      <c r="H152" s="140">
        <v>2</v>
      </c>
      <c r="I152" s="141"/>
      <c r="J152" s="142">
        <f>ROUND(I152*H152,2)</f>
        <v>0</v>
      </c>
      <c r="K152" s="138" t="s">
        <v>138</v>
      </c>
      <c r="L152" s="31"/>
      <c r="M152" s="143" t="s">
        <v>1</v>
      </c>
      <c r="N152" s="144" t="s">
        <v>41</v>
      </c>
      <c r="P152" s="145">
        <f>O152*H152</f>
        <v>0</v>
      </c>
      <c r="Q152" s="145">
        <v>8.9219999999999994E-2</v>
      </c>
      <c r="R152" s="145">
        <f>Q152*H152</f>
        <v>0.17843999999999999</v>
      </c>
      <c r="S152" s="145">
        <v>0</v>
      </c>
      <c r="T152" s="146">
        <f>S152*H152</f>
        <v>0</v>
      </c>
      <c r="AR152" s="147" t="s">
        <v>139</v>
      </c>
      <c r="AT152" s="147" t="s">
        <v>134</v>
      </c>
      <c r="AU152" s="147" t="s">
        <v>85</v>
      </c>
      <c r="AY152" s="16" t="s">
        <v>132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6" t="s">
        <v>83</v>
      </c>
      <c r="BK152" s="148">
        <f>ROUND(I152*H152,2)</f>
        <v>0</v>
      </c>
      <c r="BL152" s="16" t="s">
        <v>139</v>
      </c>
      <c r="BM152" s="147" t="s">
        <v>245</v>
      </c>
    </row>
    <row r="153" spans="2:65" s="1" customFormat="1" ht="24.2" customHeight="1">
      <c r="B153" s="135"/>
      <c r="C153" s="160" t="s">
        <v>8</v>
      </c>
      <c r="D153" s="160" t="s">
        <v>224</v>
      </c>
      <c r="E153" s="161" t="s">
        <v>246</v>
      </c>
      <c r="F153" s="162" t="s">
        <v>247</v>
      </c>
      <c r="G153" s="163" t="s">
        <v>137</v>
      </c>
      <c r="H153" s="164">
        <v>2.1</v>
      </c>
      <c r="I153" s="165"/>
      <c r="J153" s="166">
        <f>ROUND(I153*H153,2)</f>
        <v>0</v>
      </c>
      <c r="K153" s="162" t="s">
        <v>138</v>
      </c>
      <c r="L153" s="167"/>
      <c r="M153" s="168" t="s">
        <v>1</v>
      </c>
      <c r="N153" s="169" t="s">
        <v>41</v>
      </c>
      <c r="P153" s="145">
        <f>O153*H153</f>
        <v>0</v>
      </c>
      <c r="Q153" s="145">
        <v>0.13100000000000001</v>
      </c>
      <c r="R153" s="145">
        <f>Q153*H153</f>
        <v>0.27510000000000001</v>
      </c>
      <c r="S153" s="145">
        <v>0</v>
      </c>
      <c r="T153" s="146">
        <f>S153*H153</f>
        <v>0</v>
      </c>
      <c r="AR153" s="147" t="s">
        <v>174</v>
      </c>
      <c r="AT153" s="147" t="s">
        <v>224</v>
      </c>
      <c r="AU153" s="147" t="s">
        <v>85</v>
      </c>
      <c r="AY153" s="16" t="s">
        <v>132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6" t="s">
        <v>83</v>
      </c>
      <c r="BK153" s="148">
        <f>ROUND(I153*H153,2)</f>
        <v>0</v>
      </c>
      <c r="BL153" s="16" t="s">
        <v>139</v>
      </c>
      <c r="BM153" s="147" t="s">
        <v>248</v>
      </c>
    </row>
    <row r="154" spans="2:65" s="12" customFormat="1" ht="11.25">
      <c r="B154" s="149"/>
      <c r="D154" s="150" t="s">
        <v>144</v>
      </c>
      <c r="E154" s="151" t="s">
        <v>1</v>
      </c>
      <c r="F154" s="152" t="s">
        <v>249</v>
      </c>
      <c r="H154" s="153">
        <v>2.1</v>
      </c>
      <c r="I154" s="154"/>
      <c r="L154" s="149"/>
      <c r="M154" s="155"/>
      <c r="T154" s="156"/>
      <c r="AT154" s="151" t="s">
        <v>144</v>
      </c>
      <c r="AU154" s="151" t="s">
        <v>85</v>
      </c>
      <c r="AV154" s="12" t="s">
        <v>85</v>
      </c>
      <c r="AW154" s="12" t="s">
        <v>32</v>
      </c>
      <c r="AX154" s="12" t="s">
        <v>83</v>
      </c>
      <c r="AY154" s="151" t="s">
        <v>132</v>
      </c>
    </row>
    <row r="155" spans="2:65" s="1" customFormat="1" ht="24.2" customHeight="1">
      <c r="B155" s="135"/>
      <c r="C155" s="136" t="s">
        <v>250</v>
      </c>
      <c r="D155" s="136" t="s">
        <v>134</v>
      </c>
      <c r="E155" s="137" t="s">
        <v>243</v>
      </c>
      <c r="F155" s="138" t="s">
        <v>244</v>
      </c>
      <c r="G155" s="139" t="s">
        <v>137</v>
      </c>
      <c r="H155" s="140">
        <v>2</v>
      </c>
      <c r="I155" s="141"/>
      <c r="J155" s="142">
        <f>ROUND(I155*H155,2)</f>
        <v>0</v>
      </c>
      <c r="K155" s="138" t="s">
        <v>138</v>
      </c>
      <c r="L155" s="31"/>
      <c r="M155" s="143" t="s">
        <v>1</v>
      </c>
      <c r="N155" s="144" t="s">
        <v>41</v>
      </c>
      <c r="P155" s="145">
        <f>O155*H155</f>
        <v>0</v>
      </c>
      <c r="Q155" s="145">
        <v>8.9219999999999994E-2</v>
      </c>
      <c r="R155" s="145">
        <f>Q155*H155</f>
        <v>0.17843999999999999</v>
      </c>
      <c r="S155" s="145">
        <v>0</v>
      </c>
      <c r="T155" s="146">
        <f>S155*H155</f>
        <v>0</v>
      </c>
      <c r="AR155" s="147" t="s">
        <v>139</v>
      </c>
      <c r="AT155" s="147" t="s">
        <v>134</v>
      </c>
      <c r="AU155" s="147" t="s">
        <v>85</v>
      </c>
      <c r="AY155" s="16" t="s">
        <v>132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6" t="s">
        <v>83</v>
      </c>
      <c r="BK155" s="148">
        <f>ROUND(I155*H155,2)</f>
        <v>0</v>
      </c>
      <c r="BL155" s="16" t="s">
        <v>139</v>
      </c>
      <c r="BM155" s="147" t="s">
        <v>251</v>
      </c>
    </row>
    <row r="156" spans="2:65" s="1" customFormat="1" ht="24.2" customHeight="1">
      <c r="B156" s="135"/>
      <c r="C156" s="160" t="s">
        <v>252</v>
      </c>
      <c r="D156" s="160" t="s">
        <v>224</v>
      </c>
      <c r="E156" s="161" t="s">
        <v>253</v>
      </c>
      <c r="F156" s="162" t="s">
        <v>254</v>
      </c>
      <c r="G156" s="163" t="s">
        <v>137</v>
      </c>
      <c r="H156" s="164">
        <v>2.06</v>
      </c>
      <c r="I156" s="165"/>
      <c r="J156" s="166">
        <f>ROUND(I156*H156,2)</f>
        <v>0</v>
      </c>
      <c r="K156" s="162" t="s">
        <v>138</v>
      </c>
      <c r="L156" s="167"/>
      <c r="M156" s="168" t="s">
        <v>1</v>
      </c>
      <c r="N156" s="169" t="s">
        <v>41</v>
      </c>
      <c r="P156" s="145">
        <f>O156*H156</f>
        <v>0</v>
      </c>
      <c r="Q156" s="145">
        <v>0.13200000000000001</v>
      </c>
      <c r="R156" s="145">
        <f>Q156*H156</f>
        <v>0.27192</v>
      </c>
      <c r="S156" s="145">
        <v>0</v>
      </c>
      <c r="T156" s="146">
        <f>S156*H156</f>
        <v>0</v>
      </c>
      <c r="AR156" s="147" t="s">
        <v>174</v>
      </c>
      <c r="AT156" s="147" t="s">
        <v>224</v>
      </c>
      <c r="AU156" s="147" t="s">
        <v>85</v>
      </c>
      <c r="AY156" s="16" t="s">
        <v>132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6" t="s">
        <v>83</v>
      </c>
      <c r="BK156" s="148">
        <f>ROUND(I156*H156,2)</f>
        <v>0</v>
      </c>
      <c r="BL156" s="16" t="s">
        <v>139</v>
      </c>
      <c r="BM156" s="147" t="s">
        <v>255</v>
      </c>
    </row>
    <row r="157" spans="2:65" s="12" customFormat="1" ht="11.25">
      <c r="B157" s="149"/>
      <c r="D157" s="150" t="s">
        <v>144</v>
      </c>
      <c r="F157" s="152" t="s">
        <v>256</v>
      </c>
      <c r="H157" s="153">
        <v>2.06</v>
      </c>
      <c r="I157" s="154"/>
      <c r="L157" s="149"/>
      <c r="M157" s="155"/>
      <c r="T157" s="156"/>
      <c r="AT157" s="151" t="s">
        <v>144</v>
      </c>
      <c r="AU157" s="151" t="s">
        <v>85</v>
      </c>
      <c r="AV157" s="12" t="s">
        <v>85</v>
      </c>
      <c r="AW157" s="12" t="s">
        <v>3</v>
      </c>
      <c r="AX157" s="12" t="s">
        <v>83</v>
      </c>
      <c r="AY157" s="151" t="s">
        <v>132</v>
      </c>
    </row>
    <row r="158" spans="2:65" s="1" customFormat="1" ht="24.2" customHeight="1">
      <c r="B158" s="135"/>
      <c r="C158" s="136" t="s">
        <v>257</v>
      </c>
      <c r="D158" s="136" t="s">
        <v>134</v>
      </c>
      <c r="E158" s="137" t="s">
        <v>243</v>
      </c>
      <c r="F158" s="138" t="s">
        <v>244</v>
      </c>
      <c r="G158" s="139" t="s">
        <v>137</v>
      </c>
      <c r="H158" s="140">
        <v>4</v>
      </c>
      <c r="I158" s="141"/>
      <c r="J158" s="142">
        <f>ROUND(I158*H158,2)</f>
        <v>0</v>
      </c>
      <c r="K158" s="138" t="s">
        <v>138</v>
      </c>
      <c r="L158" s="31"/>
      <c r="M158" s="143" t="s">
        <v>1</v>
      </c>
      <c r="N158" s="144" t="s">
        <v>41</v>
      </c>
      <c r="P158" s="145">
        <f>O158*H158</f>
        <v>0</v>
      </c>
      <c r="Q158" s="145">
        <v>8.9219999999999994E-2</v>
      </c>
      <c r="R158" s="145">
        <f>Q158*H158</f>
        <v>0.35687999999999998</v>
      </c>
      <c r="S158" s="145">
        <v>0</v>
      </c>
      <c r="T158" s="146">
        <f>S158*H158</f>
        <v>0</v>
      </c>
      <c r="AR158" s="147" t="s">
        <v>139</v>
      </c>
      <c r="AT158" s="147" t="s">
        <v>134</v>
      </c>
      <c r="AU158" s="147" t="s">
        <v>85</v>
      </c>
      <c r="AY158" s="16" t="s">
        <v>132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6" t="s">
        <v>83</v>
      </c>
      <c r="BK158" s="148">
        <f>ROUND(I158*H158,2)</f>
        <v>0</v>
      </c>
      <c r="BL158" s="16" t="s">
        <v>139</v>
      </c>
      <c r="BM158" s="147" t="s">
        <v>258</v>
      </c>
    </row>
    <row r="159" spans="2:65" s="1" customFormat="1" ht="33" customHeight="1">
      <c r="B159" s="135"/>
      <c r="C159" s="136" t="s">
        <v>259</v>
      </c>
      <c r="D159" s="136" t="s">
        <v>134</v>
      </c>
      <c r="E159" s="137" t="s">
        <v>260</v>
      </c>
      <c r="F159" s="138" t="s">
        <v>261</v>
      </c>
      <c r="G159" s="139" t="s">
        <v>137</v>
      </c>
      <c r="H159" s="140">
        <v>131</v>
      </c>
      <c r="I159" s="141"/>
      <c r="J159" s="142">
        <f>ROUND(I159*H159,2)</f>
        <v>0</v>
      </c>
      <c r="K159" s="138" t="s">
        <v>138</v>
      </c>
      <c r="L159" s="31"/>
      <c r="M159" s="143" t="s">
        <v>1</v>
      </c>
      <c r="N159" s="144" t="s">
        <v>41</v>
      </c>
      <c r="P159" s="145">
        <f>O159*H159</f>
        <v>0</v>
      </c>
      <c r="Q159" s="145">
        <v>8.9219999999999994E-2</v>
      </c>
      <c r="R159" s="145">
        <f>Q159*H159</f>
        <v>11.687819999999999</v>
      </c>
      <c r="S159" s="145">
        <v>0</v>
      </c>
      <c r="T159" s="146">
        <f>S159*H159</f>
        <v>0</v>
      </c>
      <c r="AR159" s="147" t="s">
        <v>139</v>
      </c>
      <c r="AT159" s="147" t="s">
        <v>134</v>
      </c>
      <c r="AU159" s="147" t="s">
        <v>85</v>
      </c>
      <c r="AY159" s="16" t="s">
        <v>132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6" t="s">
        <v>83</v>
      </c>
      <c r="BK159" s="148">
        <f>ROUND(I159*H159,2)</f>
        <v>0</v>
      </c>
      <c r="BL159" s="16" t="s">
        <v>139</v>
      </c>
      <c r="BM159" s="147" t="s">
        <v>262</v>
      </c>
    </row>
    <row r="160" spans="2:65" s="1" customFormat="1" ht="21.75" customHeight="1">
      <c r="B160" s="135"/>
      <c r="C160" s="160" t="s">
        <v>263</v>
      </c>
      <c r="D160" s="160" t="s">
        <v>224</v>
      </c>
      <c r="E160" s="161" t="s">
        <v>264</v>
      </c>
      <c r="F160" s="162" t="s">
        <v>265</v>
      </c>
      <c r="G160" s="163" t="s">
        <v>137</v>
      </c>
      <c r="H160" s="164">
        <v>133.62</v>
      </c>
      <c r="I160" s="165"/>
      <c r="J160" s="166">
        <f>ROUND(I160*H160,2)</f>
        <v>0</v>
      </c>
      <c r="K160" s="162" t="s">
        <v>138</v>
      </c>
      <c r="L160" s="167"/>
      <c r="M160" s="168" t="s">
        <v>1</v>
      </c>
      <c r="N160" s="169" t="s">
        <v>41</v>
      </c>
      <c r="P160" s="145">
        <f>O160*H160</f>
        <v>0</v>
      </c>
      <c r="Q160" s="145">
        <v>0.13200000000000001</v>
      </c>
      <c r="R160" s="145">
        <f>Q160*H160</f>
        <v>17.637840000000001</v>
      </c>
      <c r="S160" s="145">
        <v>0</v>
      </c>
      <c r="T160" s="146">
        <f>S160*H160</f>
        <v>0</v>
      </c>
      <c r="AR160" s="147" t="s">
        <v>174</v>
      </c>
      <c r="AT160" s="147" t="s">
        <v>224</v>
      </c>
      <c r="AU160" s="147" t="s">
        <v>85</v>
      </c>
      <c r="AY160" s="16" t="s">
        <v>132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6" t="s">
        <v>83</v>
      </c>
      <c r="BK160" s="148">
        <f>ROUND(I160*H160,2)</f>
        <v>0</v>
      </c>
      <c r="BL160" s="16" t="s">
        <v>139</v>
      </c>
      <c r="BM160" s="147" t="s">
        <v>266</v>
      </c>
    </row>
    <row r="161" spans="2:65" s="12" customFormat="1" ht="11.25">
      <c r="B161" s="149"/>
      <c r="D161" s="150" t="s">
        <v>144</v>
      </c>
      <c r="F161" s="152" t="s">
        <v>267</v>
      </c>
      <c r="H161" s="153">
        <v>133.62</v>
      </c>
      <c r="I161" s="154"/>
      <c r="L161" s="149"/>
      <c r="M161" s="155"/>
      <c r="T161" s="156"/>
      <c r="AT161" s="151" t="s">
        <v>144</v>
      </c>
      <c r="AU161" s="151" t="s">
        <v>85</v>
      </c>
      <c r="AV161" s="12" t="s">
        <v>85</v>
      </c>
      <c r="AW161" s="12" t="s">
        <v>3</v>
      </c>
      <c r="AX161" s="12" t="s">
        <v>83</v>
      </c>
      <c r="AY161" s="151" t="s">
        <v>132</v>
      </c>
    </row>
    <row r="162" spans="2:65" s="11" customFormat="1" ht="22.9" customHeight="1">
      <c r="B162" s="123"/>
      <c r="D162" s="124" t="s">
        <v>75</v>
      </c>
      <c r="E162" s="133" t="s">
        <v>174</v>
      </c>
      <c r="F162" s="133" t="s">
        <v>268</v>
      </c>
      <c r="I162" s="126"/>
      <c r="J162" s="134">
        <f>BK162</f>
        <v>0</v>
      </c>
      <c r="L162" s="123"/>
      <c r="M162" s="128"/>
      <c r="P162" s="129">
        <f>SUM(P163:P179)</f>
        <v>0</v>
      </c>
      <c r="R162" s="129">
        <f>SUM(R163:R179)</f>
        <v>1.6665699999999999</v>
      </c>
      <c r="T162" s="130">
        <f>SUM(T163:T179)</f>
        <v>1.2745600000000001</v>
      </c>
      <c r="AR162" s="124" t="s">
        <v>83</v>
      </c>
      <c r="AT162" s="131" t="s">
        <v>75</v>
      </c>
      <c r="AU162" s="131" t="s">
        <v>83</v>
      </c>
      <c r="AY162" s="124" t="s">
        <v>132</v>
      </c>
      <c r="BK162" s="132">
        <f>SUM(BK163:BK179)</f>
        <v>0</v>
      </c>
    </row>
    <row r="163" spans="2:65" s="1" customFormat="1" ht="21.75" customHeight="1">
      <c r="B163" s="135"/>
      <c r="C163" s="136" t="s">
        <v>269</v>
      </c>
      <c r="D163" s="136" t="s">
        <v>134</v>
      </c>
      <c r="E163" s="137" t="s">
        <v>270</v>
      </c>
      <c r="F163" s="138" t="s">
        <v>271</v>
      </c>
      <c r="G163" s="139" t="s">
        <v>151</v>
      </c>
      <c r="H163" s="140">
        <v>4</v>
      </c>
      <c r="I163" s="141"/>
      <c r="J163" s="142">
        <f>ROUND(I163*H163,2)</f>
        <v>0</v>
      </c>
      <c r="K163" s="138" t="s">
        <v>138</v>
      </c>
      <c r="L163" s="31"/>
      <c r="M163" s="143" t="s">
        <v>1</v>
      </c>
      <c r="N163" s="144" t="s">
        <v>41</v>
      </c>
      <c r="P163" s="145">
        <f>O163*H163</f>
        <v>0</v>
      </c>
      <c r="Q163" s="145">
        <v>0</v>
      </c>
      <c r="R163" s="145">
        <f>Q163*H163</f>
        <v>0</v>
      </c>
      <c r="S163" s="145">
        <v>5.0000000000000001E-3</v>
      </c>
      <c r="T163" s="146">
        <f>S163*H163</f>
        <v>0.02</v>
      </c>
      <c r="AR163" s="147" t="s">
        <v>139</v>
      </c>
      <c r="AT163" s="147" t="s">
        <v>134</v>
      </c>
      <c r="AU163" s="147" t="s">
        <v>85</v>
      </c>
      <c r="AY163" s="16" t="s">
        <v>132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6" t="s">
        <v>83</v>
      </c>
      <c r="BK163" s="148">
        <f>ROUND(I163*H163,2)</f>
        <v>0</v>
      </c>
      <c r="BL163" s="16" t="s">
        <v>139</v>
      </c>
      <c r="BM163" s="147" t="s">
        <v>272</v>
      </c>
    </row>
    <row r="164" spans="2:65" s="1" customFormat="1" ht="24.2" customHeight="1">
      <c r="B164" s="135"/>
      <c r="C164" s="136" t="s">
        <v>273</v>
      </c>
      <c r="D164" s="136" t="s">
        <v>134</v>
      </c>
      <c r="E164" s="137" t="s">
        <v>274</v>
      </c>
      <c r="F164" s="138" t="s">
        <v>275</v>
      </c>
      <c r="G164" s="139" t="s">
        <v>204</v>
      </c>
      <c r="H164" s="140">
        <v>0.39300000000000002</v>
      </c>
      <c r="I164" s="141"/>
      <c r="J164" s="142">
        <f>ROUND(I164*H164,2)</f>
        <v>0</v>
      </c>
      <c r="K164" s="138" t="s">
        <v>138</v>
      </c>
      <c r="L164" s="31"/>
      <c r="M164" s="143" t="s">
        <v>1</v>
      </c>
      <c r="N164" s="144" t="s">
        <v>41</v>
      </c>
      <c r="P164" s="145">
        <f>O164*H164</f>
        <v>0</v>
      </c>
      <c r="Q164" s="145">
        <v>0</v>
      </c>
      <c r="R164" s="145">
        <f>Q164*H164</f>
        <v>0</v>
      </c>
      <c r="S164" s="145">
        <v>1.92</v>
      </c>
      <c r="T164" s="146">
        <f>S164*H164</f>
        <v>0.75456000000000001</v>
      </c>
      <c r="AR164" s="147" t="s">
        <v>139</v>
      </c>
      <c r="AT164" s="147" t="s">
        <v>134</v>
      </c>
      <c r="AU164" s="147" t="s">
        <v>85</v>
      </c>
      <c r="AY164" s="16" t="s">
        <v>132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6" t="s">
        <v>83</v>
      </c>
      <c r="BK164" s="148">
        <f>ROUND(I164*H164,2)</f>
        <v>0</v>
      </c>
      <c r="BL164" s="16" t="s">
        <v>139</v>
      </c>
      <c r="BM164" s="147" t="s">
        <v>276</v>
      </c>
    </row>
    <row r="165" spans="2:65" s="12" customFormat="1" ht="11.25">
      <c r="B165" s="149"/>
      <c r="D165" s="150" t="s">
        <v>144</v>
      </c>
      <c r="E165" s="151" t="s">
        <v>1</v>
      </c>
      <c r="F165" s="152" t="s">
        <v>277</v>
      </c>
      <c r="H165" s="153">
        <v>0.39300000000000002</v>
      </c>
      <c r="I165" s="154"/>
      <c r="L165" s="149"/>
      <c r="M165" s="155"/>
      <c r="T165" s="156"/>
      <c r="AT165" s="151" t="s">
        <v>144</v>
      </c>
      <c r="AU165" s="151" t="s">
        <v>85</v>
      </c>
      <c r="AV165" s="12" t="s">
        <v>85</v>
      </c>
      <c r="AW165" s="12" t="s">
        <v>32</v>
      </c>
      <c r="AX165" s="12" t="s">
        <v>83</v>
      </c>
      <c r="AY165" s="151" t="s">
        <v>132</v>
      </c>
    </row>
    <row r="166" spans="2:65" s="1" customFormat="1" ht="24.2" customHeight="1">
      <c r="B166" s="135"/>
      <c r="C166" s="136" t="s">
        <v>278</v>
      </c>
      <c r="D166" s="136" t="s">
        <v>134</v>
      </c>
      <c r="E166" s="137" t="s">
        <v>279</v>
      </c>
      <c r="F166" s="138" t="s">
        <v>280</v>
      </c>
      <c r="G166" s="139" t="s">
        <v>281</v>
      </c>
      <c r="H166" s="140">
        <v>2</v>
      </c>
      <c r="I166" s="141"/>
      <c r="J166" s="142">
        <f t="shared" ref="J166:J179" si="0">ROUND(I166*H166,2)</f>
        <v>0</v>
      </c>
      <c r="K166" s="138" t="s">
        <v>138</v>
      </c>
      <c r="L166" s="31"/>
      <c r="M166" s="143" t="s">
        <v>1</v>
      </c>
      <c r="N166" s="144" t="s">
        <v>41</v>
      </c>
      <c r="P166" s="145">
        <f t="shared" ref="P166:P179" si="1">O166*H166</f>
        <v>0</v>
      </c>
      <c r="Q166" s="145">
        <v>0.12422</v>
      </c>
      <c r="R166" s="145">
        <f t="shared" ref="R166:R179" si="2">Q166*H166</f>
        <v>0.24843999999999999</v>
      </c>
      <c r="S166" s="145">
        <v>0</v>
      </c>
      <c r="T166" s="146">
        <f t="shared" ref="T166:T179" si="3">S166*H166</f>
        <v>0</v>
      </c>
      <c r="AR166" s="147" t="s">
        <v>139</v>
      </c>
      <c r="AT166" s="147" t="s">
        <v>134</v>
      </c>
      <c r="AU166" s="147" t="s">
        <v>85</v>
      </c>
      <c r="AY166" s="16" t="s">
        <v>132</v>
      </c>
      <c r="BE166" s="148">
        <f t="shared" ref="BE166:BE179" si="4">IF(N166="základní",J166,0)</f>
        <v>0</v>
      </c>
      <c r="BF166" s="148">
        <f t="shared" ref="BF166:BF179" si="5">IF(N166="snížená",J166,0)</f>
        <v>0</v>
      </c>
      <c r="BG166" s="148">
        <f t="shared" ref="BG166:BG179" si="6">IF(N166="zákl. přenesená",J166,0)</f>
        <v>0</v>
      </c>
      <c r="BH166" s="148">
        <f t="shared" ref="BH166:BH179" si="7">IF(N166="sníž. přenesená",J166,0)</f>
        <v>0</v>
      </c>
      <c r="BI166" s="148">
        <f t="shared" ref="BI166:BI179" si="8">IF(N166="nulová",J166,0)</f>
        <v>0</v>
      </c>
      <c r="BJ166" s="16" t="s">
        <v>83</v>
      </c>
      <c r="BK166" s="148">
        <f t="shared" ref="BK166:BK179" si="9">ROUND(I166*H166,2)</f>
        <v>0</v>
      </c>
      <c r="BL166" s="16" t="s">
        <v>139</v>
      </c>
      <c r="BM166" s="147" t="s">
        <v>282</v>
      </c>
    </row>
    <row r="167" spans="2:65" s="1" customFormat="1" ht="21.75" customHeight="1">
      <c r="B167" s="135"/>
      <c r="C167" s="160" t="s">
        <v>7</v>
      </c>
      <c r="D167" s="160" t="s">
        <v>224</v>
      </c>
      <c r="E167" s="161" t="s">
        <v>283</v>
      </c>
      <c r="F167" s="162" t="s">
        <v>284</v>
      </c>
      <c r="G167" s="163" t="s">
        <v>281</v>
      </c>
      <c r="H167" s="164">
        <v>2</v>
      </c>
      <c r="I167" s="165"/>
      <c r="J167" s="166">
        <f t="shared" si="0"/>
        <v>0</v>
      </c>
      <c r="K167" s="162" t="s">
        <v>138</v>
      </c>
      <c r="L167" s="167"/>
      <c r="M167" s="168" t="s">
        <v>1</v>
      </c>
      <c r="N167" s="169" t="s">
        <v>41</v>
      </c>
      <c r="P167" s="145">
        <f t="shared" si="1"/>
        <v>0</v>
      </c>
      <c r="Q167" s="145">
        <v>6.7000000000000004E-2</v>
      </c>
      <c r="R167" s="145">
        <f t="shared" si="2"/>
        <v>0.13400000000000001</v>
      </c>
      <c r="S167" s="145">
        <v>0</v>
      </c>
      <c r="T167" s="146">
        <f t="shared" si="3"/>
        <v>0</v>
      </c>
      <c r="AR167" s="147" t="s">
        <v>174</v>
      </c>
      <c r="AT167" s="147" t="s">
        <v>224</v>
      </c>
      <c r="AU167" s="147" t="s">
        <v>85</v>
      </c>
      <c r="AY167" s="16" t="s">
        <v>132</v>
      </c>
      <c r="BE167" s="148">
        <f t="shared" si="4"/>
        <v>0</v>
      </c>
      <c r="BF167" s="148">
        <f t="shared" si="5"/>
        <v>0</v>
      </c>
      <c r="BG167" s="148">
        <f t="shared" si="6"/>
        <v>0</v>
      </c>
      <c r="BH167" s="148">
        <f t="shared" si="7"/>
        <v>0</v>
      </c>
      <c r="BI167" s="148">
        <f t="shared" si="8"/>
        <v>0</v>
      </c>
      <c r="BJ167" s="16" t="s">
        <v>83</v>
      </c>
      <c r="BK167" s="148">
        <f t="shared" si="9"/>
        <v>0</v>
      </c>
      <c r="BL167" s="16" t="s">
        <v>139</v>
      </c>
      <c r="BM167" s="147" t="s">
        <v>285</v>
      </c>
    </row>
    <row r="168" spans="2:65" s="1" customFormat="1" ht="24.2" customHeight="1">
      <c r="B168" s="135"/>
      <c r="C168" s="136" t="s">
        <v>286</v>
      </c>
      <c r="D168" s="136" t="s">
        <v>134</v>
      </c>
      <c r="E168" s="137" t="s">
        <v>287</v>
      </c>
      <c r="F168" s="138" t="s">
        <v>288</v>
      </c>
      <c r="G168" s="139" t="s">
        <v>281</v>
      </c>
      <c r="H168" s="140">
        <v>2</v>
      </c>
      <c r="I168" s="141"/>
      <c r="J168" s="142">
        <f t="shared" si="0"/>
        <v>0</v>
      </c>
      <c r="K168" s="138" t="s">
        <v>138</v>
      </c>
      <c r="L168" s="31"/>
      <c r="M168" s="143" t="s">
        <v>1</v>
      </c>
      <c r="N168" s="144" t="s">
        <v>41</v>
      </c>
      <c r="P168" s="145">
        <f t="shared" si="1"/>
        <v>0</v>
      </c>
      <c r="Q168" s="145">
        <v>2.972E-2</v>
      </c>
      <c r="R168" s="145">
        <f t="shared" si="2"/>
        <v>5.944E-2</v>
      </c>
      <c r="S168" s="145">
        <v>0</v>
      </c>
      <c r="T168" s="146">
        <f t="shared" si="3"/>
        <v>0</v>
      </c>
      <c r="AR168" s="147" t="s">
        <v>139</v>
      </c>
      <c r="AT168" s="147" t="s">
        <v>134</v>
      </c>
      <c r="AU168" s="147" t="s">
        <v>85</v>
      </c>
      <c r="AY168" s="16" t="s">
        <v>132</v>
      </c>
      <c r="BE168" s="148">
        <f t="shared" si="4"/>
        <v>0</v>
      </c>
      <c r="BF168" s="148">
        <f t="shared" si="5"/>
        <v>0</v>
      </c>
      <c r="BG168" s="148">
        <f t="shared" si="6"/>
        <v>0</v>
      </c>
      <c r="BH168" s="148">
        <f t="shared" si="7"/>
        <v>0</v>
      </c>
      <c r="BI168" s="148">
        <f t="shared" si="8"/>
        <v>0</v>
      </c>
      <c r="BJ168" s="16" t="s">
        <v>83</v>
      </c>
      <c r="BK168" s="148">
        <f t="shared" si="9"/>
        <v>0</v>
      </c>
      <c r="BL168" s="16" t="s">
        <v>139</v>
      </c>
      <c r="BM168" s="147" t="s">
        <v>289</v>
      </c>
    </row>
    <row r="169" spans="2:65" s="1" customFormat="1" ht="21.75" customHeight="1">
      <c r="B169" s="135"/>
      <c r="C169" s="160" t="s">
        <v>290</v>
      </c>
      <c r="D169" s="160" t="s">
        <v>224</v>
      </c>
      <c r="E169" s="161" t="s">
        <v>291</v>
      </c>
      <c r="F169" s="162" t="s">
        <v>292</v>
      </c>
      <c r="G169" s="163" t="s">
        <v>281</v>
      </c>
      <c r="H169" s="164">
        <v>2</v>
      </c>
      <c r="I169" s="165"/>
      <c r="J169" s="166">
        <f t="shared" si="0"/>
        <v>0</v>
      </c>
      <c r="K169" s="162" t="s">
        <v>138</v>
      </c>
      <c r="L169" s="167"/>
      <c r="M169" s="168" t="s">
        <v>1</v>
      </c>
      <c r="N169" s="169" t="s">
        <v>41</v>
      </c>
      <c r="P169" s="145">
        <f t="shared" si="1"/>
        <v>0</v>
      </c>
      <c r="Q169" s="145">
        <v>0.04</v>
      </c>
      <c r="R169" s="145">
        <f t="shared" si="2"/>
        <v>0.08</v>
      </c>
      <c r="S169" s="145">
        <v>0</v>
      </c>
      <c r="T169" s="146">
        <f t="shared" si="3"/>
        <v>0</v>
      </c>
      <c r="AR169" s="147" t="s">
        <v>174</v>
      </c>
      <c r="AT169" s="147" t="s">
        <v>224</v>
      </c>
      <c r="AU169" s="147" t="s">
        <v>85</v>
      </c>
      <c r="AY169" s="16" t="s">
        <v>132</v>
      </c>
      <c r="BE169" s="148">
        <f t="shared" si="4"/>
        <v>0</v>
      </c>
      <c r="BF169" s="148">
        <f t="shared" si="5"/>
        <v>0</v>
      </c>
      <c r="BG169" s="148">
        <f t="shared" si="6"/>
        <v>0</v>
      </c>
      <c r="BH169" s="148">
        <f t="shared" si="7"/>
        <v>0</v>
      </c>
      <c r="BI169" s="148">
        <f t="shared" si="8"/>
        <v>0</v>
      </c>
      <c r="BJ169" s="16" t="s">
        <v>83</v>
      </c>
      <c r="BK169" s="148">
        <f t="shared" si="9"/>
        <v>0</v>
      </c>
      <c r="BL169" s="16" t="s">
        <v>139</v>
      </c>
      <c r="BM169" s="147" t="s">
        <v>293</v>
      </c>
    </row>
    <row r="170" spans="2:65" s="1" customFormat="1" ht="24.2" customHeight="1">
      <c r="B170" s="135"/>
      <c r="C170" s="136" t="s">
        <v>294</v>
      </c>
      <c r="D170" s="136" t="s">
        <v>134</v>
      </c>
      <c r="E170" s="137" t="s">
        <v>295</v>
      </c>
      <c r="F170" s="138" t="s">
        <v>296</v>
      </c>
      <c r="G170" s="139" t="s">
        <v>281</v>
      </c>
      <c r="H170" s="140">
        <v>2</v>
      </c>
      <c r="I170" s="141"/>
      <c r="J170" s="142">
        <f t="shared" si="0"/>
        <v>0</v>
      </c>
      <c r="K170" s="138" t="s">
        <v>138</v>
      </c>
      <c r="L170" s="31"/>
      <c r="M170" s="143" t="s">
        <v>1</v>
      </c>
      <c r="N170" s="144" t="s">
        <v>41</v>
      </c>
      <c r="P170" s="145">
        <f t="shared" si="1"/>
        <v>0</v>
      </c>
      <c r="Q170" s="145">
        <v>2.972E-2</v>
      </c>
      <c r="R170" s="145">
        <f t="shared" si="2"/>
        <v>5.944E-2</v>
      </c>
      <c r="S170" s="145">
        <v>0</v>
      </c>
      <c r="T170" s="146">
        <f t="shared" si="3"/>
        <v>0</v>
      </c>
      <c r="AR170" s="147" t="s">
        <v>139</v>
      </c>
      <c r="AT170" s="147" t="s">
        <v>134</v>
      </c>
      <c r="AU170" s="147" t="s">
        <v>85</v>
      </c>
      <c r="AY170" s="16" t="s">
        <v>132</v>
      </c>
      <c r="BE170" s="148">
        <f t="shared" si="4"/>
        <v>0</v>
      </c>
      <c r="BF170" s="148">
        <f t="shared" si="5"/>
        <v>0</v>
      </c>
      <c r="BG170" s="148">
        <f t="shared" si="6"/>
        <v>0</v>
      </c>
      <c r="BH170" s="148">
        <f t="shared" si="7"/>
        <v>0</v>
      </c>
      <c r="BI170" s="148">
        <f t="shared" si="8"/>
        <v>0</v>
      </c>
      <c r="BJ170" s="16" t="s">
        <v>83</v>
      </c>
      <c r="BK170" s="148">
        <f t="shared" si="9"/>
        <v>0</v>
      </c>
      <c r="BL170" s="16" t="s">
        <v>139</v>
      </c>
      <c r="BM170" s="147" t="s">
        <v>297</v>
      </c>
    </row>
    <row r="171" spans="2:65" s="1" customFormat="1" ht="24.2" customHeight="1">
      <c r="B171" s="135"/>
      <c r="C171" s="160" t="s">
        <v>298</v>
      </c>
      <c r="D171" s="160" t="s">
        <v>224</v>
      </c>
      <c r="E171" s="161" t="s">
        <v>299</v>
      </c>
      <c r="F171" s="162" t="s">
        <v>300</v>
      </c>
      <c r="G171" s="163" t="s">
        <v>281</v>
      </c>
      <c r="H171" s="164">
        <v>2</v>
      </c>
      <c r="I171" s="165"/>
      <c r="J171" s="166">
        <f t="shared" si="0"/>
        <v>0</v>
      </c>
      <c r="K171" s="162" t="s">
        <v>138</v>
      </c>
      <c r="L171" s="167"/>
      <c r="M171" s="168" t="s">
        <v>1</v>
      </c>
      <c r="N171" s="169" t="s">
        <v>41</v>
      </c>
      <c r="P171" s="145">
        <f t="shared" si="1"/>
        <v>0</v>
      </c>
      <c r="Q171" s="145">
        <v>0.04</v>
      </c>
      <c r="R171" s="145">
        <f t="shared" si="2"/>
        <v>0.08</v>
      </c>
      <c r="S171" s="145">
        <v>0</v>
      </c>
      <c r="T171" s="146">
        <f t="shared" si="3"/>
        <v>0</v>
      </c>
      <c r="AR171" s="147" t="s">
        <v>174</v>
      </c>
      <c r="AT171" s="147" t="s">
        <v>224</v>
      </c>
      <c r="AU171" s="147" t="s">
        <v>85</v>
      </c>
      <c r="AY171" s="16" t="s">
        <v>132</v>
      </c>
      <c r="BE171" s="148">
        <f t="shared" si="4"/>
        <v>0</v>
      </c>
      <c r="BF171" s="148">
        <f t="shared" si="5"/>
        <v>0</v>
      </c>
      <c r="BG171" s="148">
        <f t="shared" si="6"/>
        <v>0</v>
      </c>
      <c r="BH171" s="148">
        <f t="shared" si="7"/>
        <v>0</v>
      </c>
      <c r="BI171" s="148">
        <f t="shared" si="8"/>
        <v>0</v>
      </c>
      <c r="BJ171" s="16" t="s">
        <v>83</v>
      </c>
      <c r="BK171" s="148">
        <f t="shared" si="9"/>
        <v>0</v>
      </c>
      <c r="BL171" s="16" t="s">
        <v>139</v>
      </c>
      <c r="BM171" s="147" t="s">
        <v>301</v>
      </c>
    </row>
    <row r="172" spans="2:65" s="1" customFormat="1" ht="24.2" customHeight="1">
      <c r="B172" s="135"/>
      <c r="C172" s="136" t="s">
        <v>302</v>
      </c>
      <c r="D172" s="136" t="s">
        <v>134</v>
      </c>
      <c r="E172" s="137" t="s">
        <v>303</v>
      </c>
      <c r="F172" s="138" t="s">
        <v>304</v>
      </c>
      <c r="G172" s="139" t="s">
        <v>281</v>
      </c>
      <c r="H172" s="140">
        <v>2</v>
      </c>
      <c r="I172" s="141"/>
      <c r="J172" s="142">
        <f t="shared" si="0"/>
        <v>0</v>
      </c>
      <c r="K172" s="138" t="s">
        <v>138</v>
      </c>
      <c r="L172" s="31"/>
      <c r="M172" s="143" t="s">
        <v>1</v>
      </c>
      <c r="N172" s="144" t="s">
        <v>41</v>
      </c>
      <c r="P172" s="145">
        <f t="shared" si="1"/>
        <v>0</v>
      </c>
      <c r="Q172" s="145">
        <v>2.972E-2</v>
      </c>
      <c r="R172" s="145">
        <f t="shared" si="2"/>
        <v>5.944E-2</v>
      </c>
      <c r="S172" s="145">
        <v>0</v>
      </c>
      <c r="T172" s="146">
        <f t="shared" si="3"/>
        <v>0</v>
      </c>
      <c r="AR172" s="147" t="s">
        <v>139</v>
      </c>
      <c r="AT172" s="147" t="s">
        <v>134</v>
      </c>
      <c r="AU172" s="147" t="s">
        <v>85</v>
      </c>
      <c r="AY172" s="16" t="s">
        <v>132</v>
      </c>
      <c r="BE172" s="148">
        <f t="shared" si="4"/>
        <v>0</v>
      </c>
      <c r="BF172" s="148">
        <f t="shared" si="5"/>
        <v>0</v>
      </c>
      <c r="BG172" s="148">
        <f t="shared" si="6"/>
        <v>0</v>
      </c>
      <c r="BH172" s="148">
        <f t="shared" si="7"/>
        <v>0</v>
      </c>
      <c r="BI172" s="148">
        <f t="shared" si="8"/>
        <v>0</v>
      </c>
      <c r="BJ172" s="16" t="s">
        <v>83</v>
      </c>
      <c r="BK172" s="148">
        <f t="shared" si="9"/>
        <v>0</v>
      </c>
      <c r="BL172" s="16" t="s">
        <v>139</v>
      </c>
      <c r="BM172" s="147" t="s">
        <v>305</v>
      </c>
    </row>
    <row r="173" spans="2:65" s="1" customFormat="1" ht="24.2" customHeight="1">
      <c r="B173" s="135"/>
      <c r="C173" s="160" t="s">
        <v>306</v>
      </c>
      <c r="D173" s="160" t="s">
        <v>224</v>
      </c>
      <c r="E173" s="161" t="s">
        <v>307</v>
      </c>
      <c r="F173" s="162" t="s">
        <v>308</v>
      </c>
      <c r="G173" s="163" t="s">
        <v>281</v>
      </c>
      <c r="H173" s="164">
        <v>2</v>
      </c>
      <c r="I173" s="165"/>
      <c r="J173" s="166">
        <f t="shared" si="0"/>
        <v>0</v>
      </c>
      <c r="K173" s="162" t="s">
        <v>138</v>
      </c>
      <c r="L173" s="167"/>
      <c r="M173" s="168" t="s">
        <v>1</v>
      </c>
      <c r="N173" s="169" t="s">
        <v>41</v>
      </c>
      <c r="P173" s="145">
        <f t="shared" si="1"/>
        <v>0</v>
      </c>
      <c r="Q173" s="145">
        <v>0.09</v>
      </c>
      <c r="R173" s="145">
        <f t="shared" si="2"/>
        <v>0.18</v>
      </c>
      <c r="S173" s="145">
        <v>0</v>
      </c>
      <c r="T173" s="146">
        <f t="shared" si="3"/>
        <v>0</v>
      </c>
      <c r="AR173" s="147" t="s">
        <v>174</v>
      </c>
      <c r="AT173" s="147" t="s">
        <v>224</v>
      </c>
      <c r="AU173" s="147" t="s">
        <v>85</v>
      </c>
      <c r="AY173" s="16" t="s">
        <v>132</v>
      </c>
      <c r="BE173" s="148">
        <f t="shared" si="4"/>
        <v>0</v>
      </c>
      <c r="BF173" s="148">
        <f t="shared" si="5"/>
        <v>0</v>
      </c>
      <c r="BG173" s="148">
        <f t="shared" si="6"/>
        <v>0</v>
      </c>
      <c r="BH173" s="148">
        <f t="shared" si="7"/>
        <v>0</v>
      </c>
      <c r="BI173" s="148">
        <f t="shared" si="8"/>
        <v>0</v>
      </c>
      <c r="BJ173" s="16" t="s">
        <v>83</v>
      </c>
      <c r="BK173" s="148">
        <f t="shared" si="9"/>
        <v>0</v>
      </c>
      <c r="BL173" s="16" t="s">
        <v>139</v>
      </c>
      <c r="BM173" s="147" t="s">
        <v>309</v>
      </c>
    </row>
    <row r="174" spans="2:65" s="1" customFormat="1" ht="24.2" customHeight="1">
      <c r="B174" s="135"/>
      <c r="C174" s="136" t="s">
        <v>310</v>
      </c>
      <c r="D174" s="136" t="s">
        <v>134</v>
      </c>
      <c r="E174" s="137" t="s">
        <v>311</v>
      </c>
      <c r="F174" s="138" t="s">
        <v>312</v>
      </c>
      <c r="G174" s="139" t="s">
        <v>281</v>
      </c>
      <c r="H174" s="140">
        <v>1</v>
      </c>
      <c r="I174" s="141"/>
      <c r="J174" s="142">
        <f t="shared" si="0"/>
        <v>0</v>
      </c>
      <c r="K174" s="138" t="s">
        <v>138</v>
      </c>
      <c r="L174" s="31"/>
      <c r="M174" s="143" t="s">
        <v>1</v>
      </c>
      <c r="N174" s="144" t="s">
        <v>41</v>
      </c>
      <c r="P174" s="145">
        <f t="shared" si="1"/>
        <v>0</v>
      </c>
      <c r="Q174" s="145">
        <v>0.10037</v>
      </c>
      <c r="R174" s="145">
        <f t="shared" si="2"/>
        <v>0.10037</v>
      </c>
      <c r="S174" s="145">
        <v>0.1</v>
      </c>
      <c r="T174" s="146">
        <f t="shared" si="3"/>
        <v>0.1</v>
      </c>
      <c r="AR174" s="147" t="s">
        <v>139</v>
      </c>
      <c r="AT174" s="147" t="s">
        <v>134</v>
      </c>
      <c r="AU174" s="147" t="s">
        <v>85</v>
      </c>
      <c r="AY174" s="16" t="s">
        <v>132</v>
      </c>
      <c r="BE174" s="148">
        <f t="shared" si="4"/>
        <v>0</v>
      </c>
      <c r="BF174" s="148">
        <f t="shared" si="5"/>
        <v>0</v>
      </c>
      <c r="BG174" s="148">
        <f t="shared" si="6"/>
        <v>0</v>
      </c>
      <c r="BH174" s="148">
        <f t="shared" si="7"/>
        <v>0</v>
      </c>
      <c r="BI174" s="148">
        <f t="shared" si="8"/>
        <v>0</v>
      </c>
      <c r="BJ174" s="16" t="s">
        <v>83</v>
      </c>
      <c r="BK174" s="148">
        <f t="shared" si="9"/>
        <v>0</v>
      </c>
      <c r="BL174" s="16" t="s">
        <v>139</v>
      </c>
      <c r="BM174" s="147" t="s">
        <v>313</v>
      </c>
    </row>
    <row r="175" spans="2:65" s="1" customFormat="1" ht="24.2" customHeight="1">
      <c r="B175" s="135"/>
      <c r="C175" s="136" t="s">
        <v>314</v>
      </c>
      <c r="D175" s="136" t="s">
        <v>134</v>
      </c>
      <c r="E175" s="137" t="s">
        <v>315</v>
      </c>
      <c r="F175" s="138" t="s">
        <v>316</v>
      </c>
      <c r="G175" s="139" t="s">
        <v>281</v>
      </c>
      <c r="H175" s="140">
        <v>2</v>
      </c>
      <c r="I175" s="141"/>
      <c r="J175" s="142">
        <f t="shared" si="0"/>
        <v>0</v>
      </c>
      <c r="K175" s="138" t="s">
        <v>138</v>
      </c>
      <c r="L175" s="31"/>
      <c r="M175" s="143" t="s">
        <v>1</v>
      </c>
      <c r="N175" s="144" t="s">
        <v>41</v>
      </c>
      <c r="P175" s="145">
        <f t="shared" si="1"/>
        <v>0</v>
      </c>
      <c r="Q175" s="145">
        <v>0.21734000000000001</v>
      </c>
      <c r="R175" s="145">
        <f t="shared" si="2"/>
        <v>0.43468000000000001</v>
      </c>
      <c r="S175" s="145">
        <v>0</v>
      </c>
      <c r="T175" s="146">
        <f t="shared" si="3"/>
        <v>0</v>
      </c>
      <c r="AR175" s="147" t="s">
        <v>139</v>
      </c>
      <c r="AT175" s="147" t="s">
        <v>134</v>
      </c>
      <c r="AU175" s="147" t="s">
        <v>85</v>
      </c>
      <c r="AY175" s="16" t="s">
        <v>132</v>
      </c>
      <c r="BE175" s="148">
        <f t="shared" si="4"/>
        <v>0</v>
      </c>
      <c r="BF175" s="148">
        <f t="shared" si="5"/>
        <v>0</v>
      </c>
      <c r="BG175" s="148">
        <f t="shared" si="6"/>
        <v>0</v>
      </c>
      <c r="BH175" s="148">
        <f t="shared" si="7"/>
        <v>0</v>
      </c>
      <c r="BI175" s="148">
        <f t="shared" si="8"/>
        <v>0</v>
      </c>
      <c r="BJ175" s="16" t="s">
        <v>83</v>
      </c>
      <c r="BK175" s="148">
        <f t="shared" si="9"/>
        <v>0</v>
      </c>
      <c r="BL175" s="16" t="s">
        <v>139</v>
      </c>
      <c r="BM175" s="147" t="s">
        <v>317</v>
      </c>
    </row>
    <row r="176" spans="2:65" s="1" customFormat="1" ht="24.2" customHeight="1">
      <c r="B176" s="135"/>
      <c r="C176" s="160" t="s">
        <v>318</v>
      </c>
      <c r="D176" s="160" t="s">
        <v>224</v>
      </c>
      <c r="E176" s="161" t="s">
        <v>319</v>
      </c>
      <c r="F176" s="162" t="s">
        <v>320</v>
      </c>
      <c r="G176" s="163" t="s">
        <v>281</v>
      </c>
      <c r="H176" s="164">
        <v>2</v>
      </c>
      <c r="I176" s="165"/>
      <c r="J176" s="166">
        <f t="shared" si="0"/>
        <v>0</v>
      </c>
      <c r="K176" s="162" t="s">
        <v>138</v>
      </c>
      <c r="L176" s="167"/>
      <c r="M176" s="168" t="s">
        <v>1</v>
      </c>
      <c r="N176" s="169" t="s">
        <v>41</v>
      </c>
      <c r="P176" s="145">
        <f t="shared" si="1"/>
        <v>0</v>
      </c>
      <c r="Q176" s="145">
        <v>0.108</v>
      </c>
      <c r="R176" s="145">
        <f t="shared" si="2"/>
        <v>0.216</v>
      </c>
      <c r="S176" s="145">
        <v>0</v>
      </c>
      <c r="T176" s="146">
        <f t="shared" si="3"/>
        <v>0</v>
      </c>
      <c r="AR176" s="147" t="s">
        <v>174</v>
      </c>
      <c r="AT176" s="147" t="s">
        <v>224</v>
      </c>
      <c r="AU176" s="147" t="s">
        <v>85</v>
      </c>
      <c r="AY176" s="16" t="s">
        <v>132</v>
      </c>
      <c r="BE176" s="148">
        <f t="shared" si="4"/>
        <v>0</v>
      </c>
      <c r="BF176" s="148">
        <f t="shared" si="5"/>
        <v>0</v>
      </c>
      <c r="BG176" s="148">
        <f t="shared" si="6"/>
        <v>0</v>
      </c>
      <c r="BH176" s="148">
        <f t="shared" si="7"/>
        <v>0</v>
      </c>
      <c r="BI176" s="148">
        <f t="shared" si="8"/>
        <v>0</v>
      </c>
      <c r="BJ176" s="16" t="s">
        <v>83</v>
      </c>
      <c r="BK176" s="148">
        <f t="shared" si="9"/>
        <v>0</v>
      </c>
      <c r="BL176" s="16" t="s">
        <v>139</v>
      </c>
      <c r="BM176" s="147" t="s">
        <v>321</v>
      </c>
    </row>
    <row r="177" spans="2:65" s="1" customFormat="1" ht="16.5" customHeight="1">
      <c r="B177" s="135"/>
      <c r="C177" s="160" t="s">
        <v>322</v>
      </c>
      <c r="D177" s="160" t="s">
        <v>224</v>
      </c>
      <c r="E177" s="161" t="s">
        <v>323</v>
      </c>
      <c r="F177" s="162" t="s">
        <v>324</v>
      </c>
      <c r="G177" s="163" t="s">
        <v>281</v>
      </c>
      <c r="H177" s="164">
        <v>2</v>
      </c>
      <c r="I177" s="165"/>
      <c r="J177" s="166">
        <f t="shared" si="0"/>
        <v>0</v>
      </c>
      <c r="K177" s="162" t="s">
        <v>138</v>
      </c>
      <c r="L177" s="167"/>
      <c r="M177" s="168" t="s">
        <v>1</v>
      </c>
      <c r="N177" s="169" t="s">
        <v>41</v>
      </c>
      <c r="P177" s="145">
        <f t="shared" si="1"/>
        <v>0</v>
      </c>
      <c r="Q177" s="145">
        <v>7.1999999999999998E-3</v>
      </c>
      <c r="R177" s="145">
        <f t="shared" si="2"/>
        <v>1.44E-2</v>
      </c>
      <c r="S177" s="145">
        <v>0</v>
      </c>
      <c r="T177" s="146">
        <f t="shared" si="3"/>
        <v>0</v>
      </c>
      <c r="AR177" s="147" t="s">
        <v>174</v>
      </c>
      <c r="AT177" s="147" t="s">
        <v>224</v>
      </c>
      <c r="AU177" s="147" t="s">
        <v>85</v>
      </c>
      <c r="AY177" s="16" t="s">
        <v>132</v>
      </c>
      <c r="BE177" s="148">
        <f t="shared" si="4"/>
        <v>0</v>
      </c>
      <c r="BF177" s="148">
        <f t="shared" si="5"/>
        <v>0</v>
      </c>
      <c r="BG177" s="148">
        <f t="shared" si="6"/>
        <v>0</v>
      </c>
      <c r="BH177" s="148">
        <f t="shared" si="7"/>
        <v>0</v>
      </c>
      <c r="BI177" s="148">
        <f t="shared" si="8"/>
        <v>0</v>
      </c>
      <c r="BJ177" s="16" t="s">
        <v>83</v>
      </c>
      <c r="BK177" s="148">
        <f t="shared" si="9"/>
        <v>0</v>
      </c>
      <c r="BL177" s="16" t="s">
        <v>139</v>
      </c>
      <c r="BM177" s="147" t="s">
        <v>325</v>
      </c>
    </row>
    <row r="178" spans="2:65" s="1" customFormat="1" ht="24.2" customHeight="1">
      <c r="B178" s="135"/>
      <c r="C178" s="136" t="s">
        <v>326</v>
      </c>
      <c r="D178" s="136" t="s">
        <v>134</v>
      </c>
      <c r="E178" s="137" t="s">
        <v>327</v>
      </c>
      <c r="F178" s="138" t="s">
        <v>328</v>
      </c>
      <c r="G178" s="139" t="s">
        <v>281</v>
      </c>
      <c r="H178" s="140">
        <v>2</v>
      </c>
      <c r="I178" s="141"/>
      <c r="J178" s="142">
        <f t="shared" si="0"/>
        <v>0</v>
      </c>
      <c r="K178" s="138" t="s">
        <v>138</v>
      </c>
      <c r="L178" s="31"/>
      <c r="M178" s="143" t="s">
        <v>1</v>
      </c>
      <c r="N178" s="144" t="s">
        <v>41</v>
      </c>
      <c r="P178" s="145">
        <f t="shared" si="1"/>
        <v>0</v>
      </c>
      <c r="Q178" s="145">
        <v>0</v>
      </c>
      <c r="R178" s="145">
        <f t="shared" si="2"/>
        <v>0</v>
      </c>
      <c r="S178" s="145">
        <v>0.2</v>
      </c>
      <c r="T178" s="146">
        <f t="shared" si="3"/>
        <v>0.4</v>
      </c>
      <c r="AR178" s="147" t="s">
        <v>139</v>
      </c>
      <c r="AT178" s="147" t="s">
        <v>134</v>
      </c>
      <c r="AU178" s="147" t="s">
        <v>85</v>
      </c>
      <c r="AY178" s="16" t="s">
        <v>132</v>
      </c>
      <c r="BE178" s="148">
        <f t="shared" si="4"/>
        <v>0</v>
      </c>
      <c r="BF178" s="148">
        <f t="shared" si="5"/>
        <v>0</v>
      </c>
      <c r="BG178" s="148">
        <f t="shared" si="6"/>
        <v>0</v>
      </c>
      <c r="BH178" s="148">
        <f t="shared" si="7"/>
        <v>0</v>
      </c>
      <c r="BI178" s="148">
        <f t="shared" si="8"/>
        <v>0</v>
      </c>
      <c r="BJ178" s="16" t="s">
        <v>83</v>
      </c>
      <c r="BK178" s="148">
        <f t="shared" si="9"/>
        <v>0</v>
      </c>
      <c r="BL178" s="16" t="s">
        <v>139</v>
      </c>
      <c r="BM178" s="147" t="s">
        <v>329</v>
      </c>
    </row>
    <row r="179" spans="2:65" s="1" customFormat="1" ht="24.2" customHeight="1">
      <c r="B179" s="135"/>
      <c r="C179" s="136" t="s">
        <v>330</v>
      </c>
      <c r="D179" s="136" t="s">
        <v>134</v>
      </c>
      <c r="E179" s="137" t="s">
        <v>331</v>
      </c>
      <c r="F179" s="138" t="s">
        <v>332</v>
      </c>
      <c r="G179" s="139" t="s">
        <v>151</v>
      </c>
      <c r="H179" s="140">
        <v>4</v>
      </c>
      <c r="I179" s="141"/>
      <c r="J179" s="142">
        <f t="shared" si="0"/>
        <v>0</v>
      </c>
      <c r="K179" s="138" t="s">
        <v>138</v>
      </c>
      <c r="L179" s="31"/>
      <c r="M179" s="143" t="s">
        <v>1</v>
      </c>
      <c r="N179" s="144" t="s">
        <v>41</v>
      </c>
      <c r="P179" s="145">
        <f t="shared" si="1"/>
        <v>0</v>
      </c>
      <c r="Q179" s="145">
        <v>9.0000000000000006E-5</v>
      </c>
      <c r="R179" s="145">
        <f t="shared" si="2"/>
        <v>3.6000000000000002E-4</v>
      </c>
      <c r="S179" s="145">
        <v>0</v>
      </c>
      <c r="T179" s="146">
        <f t="shared" si="3"/>
        <v>0</v>
      </c>
      <c r="AR179" s="147" t="s">
        <v>139</v>
      </c>
      <c r="AT179" s="147" t="s">
        <v>134</v>
      </c>
      <c r="AU179" s="147" t="s">
        <v>85</v>
      </c>
      <c r="AY179" s="16" t="s">
        <v>132</v>
      </c>
      <c r="BE179" s="148">
        <f t="shared" si="4"/>
        <v>0</v>
      </c>
      <c r="BF179" s="148">
        <f t="shared" si="5"/>
        <v>0</v>
      </c>
      <c r="BG179" s="148">
        <f t="shared" si="6"/>
        <v>0</v>
      </c>
      <c r="BH179" s="148">
        <f t="shared" si="7"/>
        <v>0</v>
      </c>
      <c r="BI179" s="148">
        <f t="shared" si="8"/>
        <v>0</v>
      </c>
      <c r="BJ179" s="16" t="s">
        <v>83</v>
      </c>
      <c r="BK179" s="148">
        <f t="shared" si="9"/>
        <v>0</v>
      </c>
      <c r="BL179" s="16" t="s">
        <v>139</v>
      </c>
      <c r="BM179" s="147" t="s">
        <v>333</v>
      </c>
    </row>
    <row r="180" spans="2:65" s="11" customFormat="1" ht="22.9" customHeight="1">
      <c r="B180" s="123"/>
      <c r="D180" s="124" t="s">
        <v>75</v>
      </c>
      <c r="E180" s="133" t="s">
        <v>159</v>
      </c>
      <c r="F180" s="133" t="s">
        <v>160</v>
      </c>
      <c r="I180" s="126"/>
      <c r="J180" s="134">
        <f>BK180</f>
        <v>0</v>
      </c>
      <c r="L180" s="123"/>
      <c r="M180" s="128"/>
      <c r="P180" s="129">
        <f>SUM(P181:P197)</f>
        <v>0</v>
      </c>
      <c r="R180" s="129">
        <f>SUM(R181:R197)</f>
        <v>66.7400916</v>
      </c>
      <c r="T180" s="130">
        <f>SUM(T181:T197)</f>
        <v>0</v>
      </c>
      <c r="AR180" s="124" t="s">
        <v>83</v>
      </c>
      <c r="AT180" s="131" t="s">
        <v>75</v>
      </c>
      <c r="AU180" s="131" t="s">
        <v>83</v>
      </c>
      <c r="AY180" s="124" t="s">
        <v>132</v>
      </c>
      <c r="BK180" s="132">
        <f>SUM(BK181:BK197)</f>
        <v>0</v>
      </c>
    </row>
    <row r="181" spans="2:65" s="1" customFormat="1" ht="24.2" customHeight="1">
      <c r="B181" s="135"/>
      <c r="C181" s="136" t="s">
        <v>334</v>
      </c>
      <c r="D181" s="136" t="s">
        <v>134</v>
      </c>
      <c r="E181" s="137" t="s">
        <v>335</v>
      </c>
      <c r="F181" s="138" t="s">
        <v>336</v>
      </c>
      <c r="G181" s="139" t="s">
        <v>151</v>
      </c>
      <c r="H181" s="140">
        <v>91</v>
      </c>
      <c r="I181" s="141"/>
      <c r="J181" s="142">
        <f>ROUND(I181*H181,2)</f>
        <v>0</v>
      </c>
      <c r="K181" s="138" t="s">
        <v>138</v>
      </c>
      <c r="L181" s="31"/>
      <c r="M181" s="143" t="s">
        <v>1</v>
      </c>
      <c r="N181" s="144" t="s">
        <v>41</v>
      </c>
      <c r="P181" s="145">
        <f>O181*H181</f>
        <v>0</v>
      </c>
      <c r="Q181" s="145">
        <v>8.9779999999999999E-2</v>
      </c>
      <c r="R181" s="145">
        <f>Q181*H181</f>
        <v>8.1699800000000007</v>
      </c>
      <c r="S181" s="145">
        <v>0</v>
      </c>
      <c r="T181" s="146">
        <f>S181*H181</f>
        <v>0</v>
      </c>
      <c r="AR181" s="147" t="s">
        <v>139</v>
      </c>
      <c r="AT181" s="147" t="s">
        <v>134</v>
      </c>
      <c r="AU181" s="147" t="s">
        <v>85</v>
      </c>
      <c r="AY181" s="16" t="s">
        <v>132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6" t="s">
        <v>83</v>
      </c>
      <c r="BK181" s="148">
        <f>ROUND(I181*H181,2)</f>
        <v>0</v>
      </c>
      <c r="BL181" s="16" t="s">
        <v>139</v>
      </c>
      <c r="BM181" s="147" t="s">
        <v>337</v>
      </c>
    </row>
    <row r="182" spans="2:65" s="12" customFormat="1" ht="11.25">
      <c r="B182" s="149"/>
      <c r="D182" s="150" t="s">
        <v>144</v>
      </c>
      <c r="E182" s="151" t="s">
        <v>1</v>
      </c>
      <c r="F182" s="152" t="s">
        <v>158</v>
      </c>
      <c r="H182" s="153">
        <v>91</v>
      </c>
      <c r="I182" s="154"/>
      <c r="L182" s="149"/>
      <c r="M182" s="155"/>
      <c r="T182" s="156"/>
      <c r="AT182" s="151" t="s">
        <v>144</v>
      </c>
      <c r="AU182" s="151" t="s">
        <v>85</v>
      </c>
      <c r="AV182" s="12" t="s">
        <v>85</v>
      </c>
      <c r="AW182" s="12" t="s">
        <v>32</v>
      </c>
      <c r="AX182" s="12" t="s">
        <v>83</v>
      </c>
      <c r="AY182" s="151" t="s">
        <v>132</v>
      </c>
    </row>
    <row r="183" spans="2:65" s="1" customFormat="1" ht="16.5" customHeight="1">
      <c r="B183" s="135"/>
      <c r="C183" s="160" t="s">
        <v>338</v>
      </c>
      <c r="D183" s="160" t="s">
        <v>224</v>
      </c>
      <c r="E183" s="161" t="s">
        <v>339</v>
      </c>
      <c r="F183" s="162" t="s">
        <v>340</v>
      </c>
      <c r="G183" s="163" t="s">
        <v>137</v>
      </c>
      <c r="H183" s="164">
        <v>0.45500000000000002</v>
      </c>
      <c r="I183" s="165"/>
      <c r="J183" s="166">
        <f>ROUND(I183*H183,2)</f>
        <v>0</v>
      </c>
      <c r="K183" s="162" t="s">
        <v>138</v>
      </c>
      <c r="L183" s="167"/>
      <c r="M183" s="168" t="s">
        <v>1</v>
      </c>
      <c r="N183" s="169" t="s">
        <v>41</v>
      </c>
      <c r="P183" s="145">
        <f>O183*H183</f>
        <v>0</v>
      </c>
      <c r="Q183" s="145">
        <v>0.222</v>
      </c>
      <c r="R183" s="145">
        <f>Q183*H183</f>
        <v>0.10101</v>
      </c>
      <c r="S183" s="145">
        <v>0</v>
      </c>
      <c r="T183" s="146">
        <f>S183*H183</f>
        <v>0</v>
      </c>
      <c r="AR183" s="147" t="s">
        <v>174</v>
      </c>
      <c r="AT183" s="147" t="s">
        <v>224</v>
      </c>
      <c r="AU183" s="147" t="s">
        <v>85</v>
      </c>
      <c r="AY183" s="16" t="s">
        <v>132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6" t="s">
        <v>83</v>
      </c>
      <c r="BK183" s="148">
        <f>ROUND(I183*H183,2)</f>
        <v>0</v>
      </c>
      <c r="BL183" s="16" t="s">
        <v>139</v>
      </c>
      <c r="BM183" s="147" t="s">
        <v>341</v>
      </c>
    </row>
    <row r="184" spans="2:65" s="12" customFormat="1" ht="11.25">
      <c r="B184" s="149"/>
      <c r="D184" s="150" t="s">
        <v>144</v>
      </c>
      <c r="E184" s="151" t="s">
        <v>1</v>
      </c>
      <c r="F184" s="152" t="s">
        <v>342</v>
      </c>
      <c r="H184" s="153">
        <v>0.45500000000000002</v>
      </c>
      <c r="I184" s="154"/>
      <c r="L184" s="149"/>
      <c r="M184" s="155"/>
      <c r="T184" s="156"/>
      <c r="AT184" s="151" t="s">
        <v>144</v>
      </c>
      <c r="AU184" s="151" t="s">
        <v>85</v>
      </c>
      <c r="AV184" s="12" t="s">
        <v>85</v>
      </c>
      <c r="AW184" s="12" t="s">
        <v>32</v>
      </c>
      <c r="AX184" s="12" t="s">
        <v>83</v>
      </c>
      <c r="AY184" s="151" t="s">
        <v>132</v>
      </c>
    </row>
    <row r="185" spans="2:65" s="1" customFormat="1" ht="33" customHeight="1">
      <c r="B185" s="135"/>
      <c r="C185" s="136" t="s">
        <v>343</v>
      </c>
      <c r="D185" s="136" t="s">
        <v>134</v>
      </c>
      <c r="E185" s="137" t="s">
        <v>344</v>
      </c>
      <c r="F185" s="138" t="s">
        <v>345</v>
      </c>
      <c r="G185" s="139" t="s">
        <v>151</v>
      </c>
      <c r="H185" s="140">
        <v>91</v>
      </c>
      <c r="I185" s="141"/>
      <c r="J185" s="142">
        <f>ROUND(I185*H185,2)</f>
        <v>0</v>
      </c>
      <c r="K185" s="138" t="s">
        <v>138</v>
      </c>
      <c r="L185" s="31"/>
      <c r="M185" s="143" t="s">
        <v>1</v>
      </c>
      <c r="N185" s="144" t="s">
        <v>41</v>
      </c>
      <c r="P185" s="145">
        <f>O185*H185</f>
        <v>0</v>
      </c>
      <c r="Q185" s="145">
        <v>0.1295</v>
      </c>
      <c r="R185" s="145">
        <f>Q185*H185</f>
        <v>11.7845</v>
      </c>
      <c r="S185" s="145">
        <v>0</v>
      </c>
      <c r="T185" s="146">
        <f>S185*H185</f>
        <v>0</v>
      </c>
      <c r="AR185" s="147" t="s">
        <v>139</v>
      </c>
      <c r="AT185" s="147" t="s">
        <v>134</v>
      </c>
      <c r="AU185" s="147" t="s">
        <v>85</v>
      </c>
      <c r="AY185" s="16" t="s">
        <v>132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6" t="s">
        <v>83</v>
      </c>
      <c r="BK185" s="148">
        <f>ROUND(I185*H185,2)</f>
        <v>0</v>
      </c>
      <c r="BL185" s="16" t="s">
        <v>139</v>
      </c>
      <c r="BM185" s="147" t="s">
        <v>346</v>
      </c>
    </row>
    <row r="186" spans="2:65" s="1" customFormat="1" ht="16.5" customHeight="1">
      <c r="B186" s="135"/>
      <c r="C186" s="160" t="s">
        <v>347</v>
      </c>
      <c r="D186" s="160" t="s">
        <v>224</v>
      </c>
      <c r="E186" s="161" t="s">
        <v>348</v>
      </c>
      <c r="F186" s="162" t="s">
        <v>349</v>
      </c>
      <c r="G186" s="163" t="s">
        <v>151</v>
      </c>
      <c r="H186" s="164">
        <v>91</v>
      </c>
      <c r="I186" s="165"/>
      <c r="J186" s="166">
        <f>ROUND(I186*H186,2)</f>
        <v>0</v>
      </c>
      <c r="K186" s="162" t="s">
        <v>138</v>
      </c>
      <c r="L186" s="167"/>
      <c r="M186" s="168" t="s">
        <v>1</v>
      </c>
      <c r="N186" s="169" t="s">
        <v>41</v>
      </c>
      <c r="P186" s="145">
        <f>O186*H186</f>
        <v>0</v>
      </c>
      <c r="Q186" s="145">
        <v>5.6120000000000003E-2</v>
      </c>
      <c r="R186" s="145">
        <f>Q186*H186</f>
        <v>5.1069200000000006</v>
      </c>
      <c r="S186" s="145">
        <v>0</v>
      </c>
      <c r="T186" s="146">
        <f>S186*H186</f>
        <v>0</v>
      </c>
      <c r="AR186" s="147" t="s">
        <v>174</v>
      </c>
      <c r="AT186" s="147" t="s">
        <v>224</v>
      </c>
      <c r="AU186" s="147" t="s">
        <v>85</v>
      </c>
      <c r="AY186" s="16" t="s">
        <v>132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6" t="s">
        <v>83</v>
      </c>
      <c r="BK186" s="148">
        <f>ROUND(I186*H186,2)</f>
        <v>0</v>
      </c>
      <c r="BL186" s="16" t="s">
        <v>139</v>
      </c>
      <c r="BM186" s="147" t="s">
        <v>350</v>
      </c>
    </row>
    <row r="187" spans="2:65" s="1" customFormat="1" ht="24.2" customHeight="1">
      <c r="B187" s="135"/>
      <c r="C187" s="136" t="s">
        <v>351</v>
      </c>
      <c r="D187" s="136" t="s">
        <v>134</v>
      </c>
      <c r="E187" s="137" t="s">
        <v>352</v>
      </c>
      <c r="F187" s="138" t="s">
        <v>353</v>
      </c>
      <c r="G187" s="139" t="s">
        <v>151</v>
      </c>
      <c r="H187" s="140">
        <v>91</v>
      </c>
      <c r="I187" s="141"/>
      <c r="J187" s="142">
        <f>ROUND(I187*H187,2)</f>
        <v>0</v>
      </c>
      <c r="K187" s="138" t="s">
        <v>138</v>
      </c>
      <c r="L187" s="31"/>
      <c r="M187" s="143" t="s">
        <v>1</v>
      </c>
      <c r="N187" s="144" t="s">
        <v>41</v>
      </c>
      <c r="P187" s="145">
        <f>O187*H187</f>
        <v>0</v>
      </c>
      <c r="Q187" s="145">
        <v>0.14066999999999999</v>
      </c>
      <c r="R187" s="145">
        <f>Q187*H187</f>
        <v>12.80097</v>
      </c>
      <c r="S187" s="145">
        <v>0</v>
      </c>
      <c r="T187" s="146">
        <f>S187*H187</f>
        <v>0</v>
      </c>
      <c r="AR187" s="147" t="s">
        <v>139</v>
      </c>
      <c r="AT187" s="147" t="s">
        <v>134</v>
      </c>
      <c r="AU187" s="147" t="s">
        <v>85</v>
      </c>
      <c r="AY187" s="16" t="s">
        <v>132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6" t="s">
        <v>83</v>
      </c>
      <c r="BK187" s="148">
        <f>ROUND(I187*H187,2)</f>
        <v>0</v>
      </c>
      <c r="BL187" s="16" t="s">
        <v>139</v>
      </c>
      <c r="BM187" s="147" t="s">
        <v>354</v>
      </c>
    </row>
    <row r="188" spans="2:65" s="1" customFormat="1" ht="24.2" customHeight="1">
      <c r="B188" s="135"/>
      <c r="C188" s="136" t="s">
        <v>355</v>
      </c>
      <c r="D188" s="136" t="s">
        <v>134</v>
      </c>
      <c r="E188" s="137" t="s">
        <v>356</v>
      </c>
      <c r="F188" s="138" t="s">
        <v>357</v>
      </c>
      <c r="G188" s="139" t="s">
        <v>204</v>
      </c>
      <c r="H188" s="140">
        <v>12.74</v>
      </c>
      <c r="I188" s="141"/>
      <c r="J188" s="142">
        <f>ROUND(I188*H188,2)</f>
        <v>0</v>
      </c>
      <c r="K188" s="138" t="s">
        <v>138</v>
      </c>
      <c r="L188" s="31"/>
      <c r="M188" s="143" t="s">
        <v>1</v>
      </c>
      <c r="N188" s="144" t="s">
        <v>41</v>
      </c>
      <c r="P188" s="145">
        <f>O188*H188</f>
        <v>0</v>
      </c>
      <c r="Q188" s="145">
        <v>2.2563399999999998</v>
      </c>
      <c r="R188" s="145">
        <f>Q188*H188</f>
        <v>28.745771599999998</v>
      </c>
      <c r="S188" s="145">
        <v>0</v>
      </c>
      <c r="T188" s="146">
        <f>S188*H188</f>
        <v>0</v>
      </c>
      <c r="AR188" s="147" t="s">
        <v>139</v>
      </c>
      <c r="AT188" s="147" t="s">
        <v>134</v>
      </c>
      <c r="AU188" s="147" t="s">
        <v>85</v>
      </c>
      <c r="AY188" s="16" t="s">
        <v>132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6" t="s">
        <v>83</v>
      </c>
      <c r="BK188" s="148">
        <f>ROUND(I188*H188,2)</f>
        <v>0</v>
      </c>
      <c r="BL188" s="16" t="s">
        <v>139</v>
      </c>
      <c r="BM188" s="147" t="s">
        <v>358</v>
      </c>
    </row>
    <row r="189" spans="2:65" s="12" customFormat="1" ht="11.25">
      <c r="B189" s="149"/>
      <c r="D189" s="150" t="s">
        <v>144</v>
      </c>
      <c r="E189" s="151" t="s">
        <v>1</v>
      </c>
      <c r="F189" s="152" t="s">
        <v>359</v>
      </c>
      <c r="H189" s="153">
        <v>1.82</v>
      </c>
      <c r="I189" s="154"/>
      <c r="L189" s="149"/>
      <c r="M189" s="155"/>
      <c r="T189" s="156"/>
      <c r="AT189" s="151" t="s">
        <v>144</v>
      </c>
      <c r="AU189" s="151" t="s">
        <v>85</v>
      </c>
      <c r="AV189" s="12" t="s">
        <v>85</v>
      </c>
      <c r="AW189" s="12" t="s">
        <v>32</v>
      </c>
      <c r="AX189" s="12" t="s">
        <v>76</v>
      </c>
      <c r="AY189" s="151" t="s">
        <v>132</v>
      </c>
    </row>
    <row r="190" spans="2:65" s="12" customFormat="1" ht="11.25">
      <c r="B190" s="149"/>
      <c r="D190" s="150" t="s">
        <v>144</v>
      </c>
      <c r="E190" s="151" t="s">
        <v>1</v>
      </c>
      <c r="F190" s="152" t="s">
        <v>360</v>
      </c>
      <c r="H190" s="153">
        <v>5.46</v>
      </c>
      <c r="I190" s="154"/>
      <c r="L190" s="149"/>
      <c r="M190" s="155"/>
      <c r="T190" s="156"/>
      <c r="AT190" s="151" t="s">
        <v>144</v>
      </c>
      <c r="AU190" s="151" t="s">
        <v>85</v>
      </c>
      <c r="AV190" s="12" t="s">
        <v>85</v>
      </c>
      <c r="AW190" s="12" t="s">
        <v>32</v>
      </c>
      <c r="AX190" s="12" t="s">
        <v>76</v>
      </c>
      <c r="AY190" s="151" t="s">
        <v>132</v>
      </c>
    </row>
    <row r="191" spans="2:65" s="12" customFormat="1" ht="11.25">
      <c r="B191" s="149"/>
      <c r="D191" s="150" t="s">
        <v>144</v>
      </c>
      <c r="E191" s="151" t="s">
        <v>1</v>
      </c>
      <c r="F191" s="152" t="s">
        <v>360</v>
      </c>
      <c r="H191" s="153">
        <v>5.46</v>
      </c>
      <c r="I191" s="154"/>
      <c r="L191" s="149"/>
      <c r="M191" s="155"/>
      <c r="T191" s="156"/>
      <c r="AT191" s="151" t="s">
        <v>144</v>
      </c>
      <c r="AU191" s="151" t="s">
        <v>85</v>
      </c>
      <c r="AV191" s="12" t="s">
        <v>85</v>
      </c>
      <c r="AW191" s="12" t="s">
        <v>32</v>
      </c>
      <c r="AX191" s="12" t="s">
        <v>76</v>
      </c>
      <c r="AY191" s="151" t="s">
        <v>132</v>
      </c>
    </row>
    <row r="192" spans="2:65" s="13" customFormat="1" ht="11.25">
      <c r="B192" s="170"/>
      <c r="D192" s="150" t="s">
        <v>144</v>
      </c>
      <c r="E192" s="171" t="s">
        <v>1</v>
      </c>
      <c r="F192" s="172" t="s">
        <v>361</v>
      </c>
      <c r="H192" s="173">
        <v>12.74</v>
      </c>
      <c r="I192" s="174"/>
      <c r="L192" s="170"/>
      <c r="M192" s="175"/>
      <c r="T192" s="176"/>
      <c r="AT192" s="171" t="s">
        <v>144</v>
      </c>
      <c r="AU192" s="171" t="s">
        <v>85</v>
      </c>
      <c r="AV192" s="13" t="s">
        <v>139</v>
      </c>
      <c r="AW192" s="13" t="s">
        <v>32</v>
      </c>
      <c r="AX192" s="13" t="s">
        <v>83</v>
      </c>
      <c r="AY192" s="171" t="s">
        <v>132</v>
      </c>
    </row>
    <row r="193" spans="2:65" s="1" customFormat="1" ht="24.2" customHeight="1">
      <c r="B193" s="135"/>
      <c r="C193" s="136" t="s">
        <v>362</v>
      </c>
      <c r="D193" s="136" t="s">
        <v>134</v>
      </c>
      <c r="E193" s="137" t="s">
        <v>363</v>
      </c>
      <c r="F193" s="138" t="s">
        <v>364</v>
      </c>
      <c r="G193" s="139" t="s">
        <v>151</v>
      </c>
      <c r="H193" s="140">
        <v>91</v>
      </c>
      <c r="I193" s="141"/>
      <c r="J193" s="142">
        <f>ROUND(I193*H193,2)</f>
        <v>0</v>
      </c>
      <c r="K193" s="138" t="s">
        <v>138</v>
      </c>
      <c r="L193" s="31"/>
      <c r="M193" s="143" t="s">
        <v>1</v>
      </c>
      <c r="N193" s="144" t="s">
        <v>41</v>
      </c>
      <c r="P193" s="145">
        <f>O193*H193</f>
        <v>0</v>
      </c>
      <c r="Q193" s="145">
        <v>3.4000000000000002E-4</v>
      </c>
      <c r="R193" s="145">
        <f>Q193*H193</f>
        <v>3.0940000000000002E-2</v>
      </c>
      <c r="S193" s="145">
        <v>0</v>
      </c>
      <c r="T193" s="146">
        <f>S193*H193</f>
        <v>0</v>
      </c>
      <c r="AR193" s="147" t="s">
        <v>139</v>
      </c>
      <c r="AT193" s="147" t="s">
        <v>134</v>
      </c>
      <c r="AU193" s="147" t="s">
        <v>85</v>
      </c>
      <c r="AY193" s="16" t="s">
        <v>132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6" t="s">
        <v>83</v>
      </c>
      <c r="BK193" s="148">
        <f>ROUND(I193*H193,2)</f>
        <v>0</v>
      </c>
      <c r="BL193" s="16" t="s">
        <v>139</v>
      </c>
      <c r="BM193" s="147" t="s">
        <v>365</v>
      </c>
    </row>
    <row r="194" spans="2:65" s="1" customFormat="1" ht="21.75" customHeight="1">
      <c r="B194" s="135"/>
      <c r="C194" s="136" t="s">
        <v>366</v>
      </c>
      <c r="D194" s="136" t="s">
        <v>134</v>
      </c>
      <c r="E194" s="137" t="s">
        <v>367</v>
      </c>
      <c r="F194" s="138" t="s">
        <v>368</v>
      </c>
      <c r="G194" s="139" t="s">
        <v>151</v>
      </c>
      <c r="H194" s="140">
        <v>91</v>
      </c>
      <c r="I194" s="141"/>
      <c r="J194" s="142">
        <f>ROUND(I194*H194,2)</f>
        <v>0</v>
      </c>
      <c r="K194" s="138" t="s">
        <v>138</v>
      </c>
      <c r="L194" s="31"/>
      <c r="M194" s="143" t="s">
        <v>1</v>
      </c>
      <c r="N194" s="144" t="s">
        <v>41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139</v>
      </c>
      <c r="AT194" s="147" t="s">
        <v>134</v>
      </c>
      <c r="AU194" s="147" t="s">
        <v>85</v>
      </c>
      <c r="AY194" s="16" t="s">
        <v>132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6" t="s">
        <v>83</v>
      </c>
      <c r="BK194" s="148">
        <f>ROUND(I194*H194,2)</f>
        <v>0</v>
      </c>
      <c r="BL194" s="16" t="s">
        <v>139</v>
      </c>
      <c r="BM194" s="147" t="s">
        <v>369</v>
      </c>
    </row>
    <row r="195" spans="2:65" s="1" customFormat="1" ht="24.2" customHeight="1">
      <c r="B195" s="135"/>
      <c r="C195" s="136" t="s">
        <v>370</v>
      </c>
      <c r="D195" s="136" t="s">
        <v>134</v>
      </c>
      <c r="E195" s="137" t="s">
        <v>371</v>
      </c>
      <c r="F195" s="138" t="s">
        <v>372</v>
      </c>
      <c r="G195" s="139" t="s">
        <v>137</v>
      </c>
      <c r="H195" s="140">
        <v>4</v>
      </c>
      <c r="I195" s="141"/>
      <c r="J195" s="142">
        <f>ROUND(I195*H195,2)</f>
        <v>0</v>
      </c>
      <c r="K195" s="138" t="s">
        <v>138</v>
      </c>
      <c r="L195" s="31"/>
      <c r="M195" s="143" t="s">
        <v>1</v>
      </c>
      <c r="N195" s="144" t="s">
        <v>41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139</v>
      </c>
      <c r="AT195" s="147" t="s">
        <v>134</v>
      </c>
      <c r="AU195" s="147" t="s">
        <v>85</v>
      </c>
      <c r="AY195" s="16" t="s">
        <v>132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6" t="s">
        <v>83</v>
      </c>
      <c r="BK195" s="148">
        <f>ROUND(I195*H195,2)</f>
        <v>0</v>
      </c>
      <c r="BL195" s="16" t="s">
        <v>139</v>
      </c>
      <c r="BM195" s="147" t="s">
        <v>373</v>
      </c>
    </row>
    <row r="196" spans="2:65" s="1" customFormat="1" ht="33" customHeight="1">
      <c r="B196" s="135"/>
      <c r="C196" s="136" t="s">
        <v>374</v>
      </c>
      <c r="D196" s="136" t="s">
        <v>134</v>
      </c>
      <c r="E196" s="137" t="s">
        <v>375</v>
      </c>
      <c r="F196" s="138" t="s">
        <v>376</v>
      </c>
      <c r="G196" s="139" t="s">
        <v>137</v>
      </c>
      <c r="H196" s="140">
        <v>9.1</v>
      </c>
      <c r="I196" s="141"/>
      <c r="J196" s="142">
        <f>ROUND(I196*H196,2)</f>
        <v>0</v>
      </c>
      <c r="K196" s="138" t="s">
        <v>138</v>
      </c>
      <c r="L196" s="31"/>
      <c r="M196" s="143" t="s">
        <v>1</v>
      </c>
      <c r="N196" s="144" t="s">
        <v>41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139</v>
      </c>
      <c r="AT196" s="147" t="s">
        <v>134</v>
      </c>
      <c r="AU196" s="147" t="s">
        <v>85</v>
      </c>
      <c r="AY196" s="16" t="s">
        <v>132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6" t="s">
        <v>83</v>
      </c>
      <c r="BK196" s="148">
        <f>ROUND(I196*H196,2)</f>
        <v>0</v>
      </c>
      <c r="BL196" s="16" t="s">
        <v>139</v>
      </c>
      <c r="BM196" s="147" t="s">
        <v>377</v>
      </c>
    </row>
    <row r="197" spans="2:65" s="12" customFormat="1" ht="11.25">
      <c r="B197" s="149"/>
      <c r="D197" s="150" t="s">
        <v>144</v>
      </c>
      <c r="E197" s="151" t="s">
        <v>1</v>
      </c>
      <c r="F197" s="152" t="s">
        <v>378</v>
      </c>
      <c r="H197" s="153">
        <v>9.1</v>
      </c>
      <c r="I197" s="154"/>
      <c r="L197" s="149"/>
      <c r="M197" s="155"/>
      <c r="T197" s="156"/>
      <c r="AT197" s="151" t="s">
        <v>144</v>
      </c>
      <c r="AU197" s="151" t="s">
        <v>85</v>
      </c>
      <c r="AV197" s="12" t="s">
        <v>85</v>
      </c>
      <c r="AW197" s="12" t="s">
        <v>32</v>
      </c>
      <c r="AX197" s="12" t="s">
        <v>83</v>
      </c>
      <c r="AY197" s="151" t="s">
        <v>132</v>
      </c>
    </row>
    <row r="198" spans="2:65" s="11" customFormat="1" ht="22.9" customHeight="1">
      <c r="B198" s="123"/>
      <c r="D198" s="124" t="s">
        <v>75</v>
      </c>
      <c r="E198" s="133" t="s">
        <v>166</v>
      </c>
      <c r="F198" s="133" t="s">
        <v>167</v>
      </c>
      <c r="I198" s="126"/>
      <c r="J198" s="134">
        <f>BK198</f>
        <v>0</v>
      </c>
      <c r="L198" s="123"/>
      <c r="M198" s="128"/>
      <c r="P198" s="129">
        <f>SUM(P199:P203)</f>
        <v>0</v>
      </c>
      <c r="R198" s="129">
        <f>SUM(R199:R203)</f>
        <v>0</v>
      </c>
      <c r="T198" s="130">
        <f>SUM(T199:T203)</f>
        <v>0</v>
      </c>
      <c r="AR198" s="124" t="s">
        <v>83</v>
      </c>
      <c r="AT198" s="131" t="s">
        <v>75</v>
      </c>
      <c r="AU198" s="131" t="s">
        <v>83</v>
      </c>
      <c r="AY198" s="124" t="s">
        <v>132</v>
      </c>
      <c r="BK198" s="132">
        <f>SUM(BK199:BK203)</f>
        <v>0</v>
      </c>
    </row>
    <row r="199" spans="2:65" s="1" customFormat="1" ht="16.5" customHeight="1">
      <c r="B199" s="135"/>
      <c r="C199" s="136" t="s">
        <v>379</v>
      </c>
      <c r="D199" s="136" t="s">
        <v>134</v>
      </c>
      <c r="E199" s="137" t="s">
        <v>380</v>
      </c>
      <c r="F199" s="138" t="s">
        <v>381</v>
      </c>
      <c r="G199" s="139" t="s">
        <v>171</v>
      </c>
      <c r="H199" s="140">
        <v>1.2749999999999999</v>
      </c>
      <c r="I199" s="141"/>
      <c r="J199" s="142">
        <f>ROUND(I199*H199,2)</f>
        <v>0</v>
      </c>
      <c r="K199" s="138" t="s">
        <v>138</v>
      </c>
      <c r="L199" s="31"/>
      <c r="M199" s="143" t="s">
        <v>1</v>
      </c>
      <c r="N199" s="144" t="s">
        <v>41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139</v>
      </c>
      <c r="AT199" s="147" t="s">
        <v>134</v>
      </c>
      <c r="AU199" s="147" t="s">
        <v>85</v>
      </c>
      <c r="AY199" s="16" t="s">
        <v>132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6" t="s">
        <v>83</v>
      </c>
      <c r="BK199" s="148">
        <f>ROUND(I199*H199,2)</f>
        <v>0</v>
      </c>
      <c r="BL199" s="16" t="s">
        <v>139</v>
      </c>
      <c r="BM199" s="147" t="s">
        <v>382</v>
      </c>
    </row>
    <row r="200" spans="2:65" s="1" customFormat="1" ht="24.2" customHeight="1">
      <c r="B200" s="135"/>
      <c r="C200" s="136" t="s">
        <v>383</v>
      </c>
      <c r="D200" s="136" t="s">
        <v>134</v>
      </c>
      <c r="E200" s="137" t="s">
        <v>384</v>
      </c>
      <c r="F200" s="138" t="s">
        <v>385</v>
      </c>
      <c r="G200" s="139" t="s">
        <v>171</v>
      </c>
      <c r="H200" s="140">
        <v>3.8250000000000002</v>
      </c>
      <c r="I200" s="141"/>
      <c r="J200" s="142">
        <f>ROUND(I200*H200,2)</f>
        <v>0</v>
      </c>
      <c r="K200" s="138" t="s">
        <v>138</v>
      </c>
      <c r="L200" s="31"/>
      <c r="M200" s="143" t="s">
        <v>1</v>
      </c>
      <c r="N200" s="144" t="s">
        <v>41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139</v>
      </c>
      <c r="AT200" s="147" t="s">
        <v>134</v>
      </c>
      <c r="AU200" s="147" t="s">
        <v>85</v>
      </c>
      <c r="AY200" s="16" t="s">
        <v>132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6" t="s">
        <v>83</v>
      </c>
      <c r="BK200" s="148">
        <f>ROUND(I200*H200,2)</f>
        <v>0</v>
      </c>
      <c r="BL200" s="16" t="s">
        <v>139</v>
      </c>
      <c r="BM200" s="147" t="s">
        <v>386</v>
      </c>
    </row>
    <row r="201" spans="2:65" s="12" customFormat="1" ht="11.25">
      <c r="B201" s="149"/>
      <c r="D201" s="150" t="s">
        <v>144</v>
      </c>
      <c r="F201" s="152" t="s">
        <v>387</v>
      </c>
      <c r="H201" s="153">
        <v>3.8250000000000002</v>
      </c>
      <c r="I201" s="154"/>
      <c r="L201" s="149"/>
      <c r="M201" s="155"/>
      <c r="T201" s="156"/>
      <c r="AT201" s="151" t="s">
        <v>144</v>
      </c>
      <c r="AU201" s="151" t="s">
        <v>85</v>
      </c>
      <c r="AV201" s="12" t="s">
        <v>85</v>
      </c>
      <c r="AW201" s="12" t="s">
        <v>3</v>
      </c>
      <c r="AX201" s="12" t="s">
        <v>83</v>
      </c>
      <c r="AY201" s="151" t="s">
        <v>132</v>
      </c>
    </row>
    <row r="202" spans="2:65" s="1" customFormat="1" ht="24.2" customHeight="1">
      <c r="B202" s="135"/>
      <c r="C202" s="136" t="s">
        <v>388</v>
      </c>
      <c r="D202" s="136" t="s">
        <v>134</v>
      </c>
      <c r="E202" s="137" t="s">
        <v>389</v>
      </c>
      <c r="F202" s="138" t="s">
        <v>390</v>
      </c>
      <c r="G202" s="139" t="s">
        <v>171</v>
      </c>
      <c r="H202" s="140">
        <v>1.2749999999999999</v>
      </c>
      <c r="I202" s="141"/>
      <c r="J202" s="142">
        <f>ROUND(I202*H202,2)</f>
        <v>0</v>
      </c>
      <c r="K202" s="138" t="s">
        <v>138</v>
      </c>
      <c r="L202" s="31"/>
      <c r="M202" s="143" t="s">
        <v>1</v>
      </c>
      <c r="N202" s="144" t="s">
        <v>41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139</v>
      </c>
      <c r="AT202" s="147" t="s">
        <v>134</v>
      </c>
      <c r="AU202" s="147" t="s">
        <v>85</v>
      </c>
      <c r="AY202" s="16" t="s">
        <v>132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6" t="s">
        <v>83</v>
      </c>
      <c r="BK202" s="148">
        <f>ROUND(I202*H202,2)</f>
        <v>0</v>
      </c>
      <c r="BL202" s="16" t="s">
        <v>139</v>
      </c>
      <c r="BM202" s="147" t="s">
        <v>391</v>
      </c>
    </row>
    <row r="203" spans="2:65" s="1" customFormat="1" ht="37.9" customHeight="1">
      <c r="B203" s="135"/>
      <c r="C203" s="136" t="s">
        <v>392</v>
      </c>
      <c r="D203" s="136" t="s">
        <v>134</v>
      </c>
      <c r="E203" s="137" t="s">
        <v>187</v>
      </c>
      <c r="F203" s="138" t="s">
        <v>188</v>
      </c>
      <c r="G203" s="139" t="s">
        <v>171</v>
      </c>
      <c r="H203" s="140">
        <v>1.2749999999999999</v>
      </c>
      <c r="I203" s="141"/>
      <c r="J203" s="142">
        <f>ROUND(I203*H203,2)</f>
        <v>0</v>
      </c>
      <c r="K203" s="138" t="s">
        <v>138</v>
      </c>
      <c r="L203" s="31"/>
      <c r="M203" s="143" t="s">
        <v>1</v>
      </c>
      <c r="N203" s="144" t="s">
        <v>41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139</v>
      </c>
      <c r="AT203" s="147" t="s">
        <v>134</v>
      </c>
      <c r="AU203" s="147" t="s">
        <v>85</v>
      </c>
      <c r="AY203" s="16" t="s">
        <v>132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6" t="s">
        <v>83</v>
      </c>
      <c r="BK203" s="148">
        <f>ROUND(I203*H203,2)</f>
        <v>0</v>
      </c>
      <c r="BL203" s="16" t="s">
        <v>139</v>
      </c>
      <c r="BM203" s="147" t="s">
        <v>393</v>
      </c>
    </row>
    <row r="204" spans="2:65" s="11" customFormat="1" ht="22.9" customHeight="1">
      <c r="B204" s="123"/>
      <c r="D204" s="124" t="s">
        <v>75</v>
      </c>
      <c r="E204" s="133" t="s">
        <v>394</v>
      </c>
      <c r="F204" s="133" t="s">
        <v>395</v>
      </c>
      <c r="I204" s="126"/>
      <c r="J204" s="134">
        <f>BK204</f>
        <v>0</v>
      </c>
      <c r="L204" s="123"/>
      <c r="M204" s="128"/>
      <c r="P204" s="129">
        <f>P205</f>
        <v>0</v>
      </c>
      <c r="R204" s="129">
        <f>R205</f>
        <v>0</v>
      </c>
      <c r="T204" s="130">
        <f>T205</f>
        <v>0</v>
      </c>
      <c r="AR204" s="124" t="s">
        <v>83</v>
      </c>
      <c r="AT204" s="131" t="s">
        <v>75</v>
      </c>
      <c r="AU204" s="131" t="s">
        <v>83</v>
      </c>
      <c r="AY204" s="124" t="s">
        <v>132</v>
      </c>
      <c r="BK204" s="132">
        <f>BK205</f>
        <v>0</v>
      </c>
    </row>
    <row r="205" spans="2:65" s="1" customFormat="1" ht="24.2" customHeight="1">
      <c r="B205" s="135"/>
      <c r="C205" s="136" t="s">
        <v>396</v>
      </c>
      <c r="D205" s="136" t="s">
        <v>134</v>
      </c>
      <c r="E205" s="137" t="s">
        <v>397</v>
      </c>
      <c r="F205" s="138" t="s">
        <v>398</v>
      </c>
      <c r="G205" s="139" t="s">
        <v>171</v>
      </c>
      <c r="H205" s="140">
        <v>164.90700000000001</v>
      </c>
      <c r="I205" s="141"/>
      <c r="J205" s="142">
        <f>ROUND(I205*H205,2)</f>
        <v>0</v>
      </c>
      <c r="K205" s="138" t="s">
        <v>138</v>
      </c>
      <c r="L205" s="31"/>
      <c r="M205" s="143" t="s">
        <v>1</v>
      </c>
      <c r="N205" s="144" t="s">
        <v>41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139</v>
      </c>
      <c r="AT205" s="147" t="s">
        <v>134</v>
      </c>
      <c r="AU205" s="147" t="s">
        <v>85</v>
      </c>
      <c r="AY205" s="16" t="s">
        <v>132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6" t="s">
        <v>83</v>
      </c>
      <c r="BK205" s="148">
        <f>ROUND(I205*H205,2)</f>
        <v>0</v>
      </c>
      <c r="BL205" s="16" t="s">
        <v>139</v>
      </c>
      <c r="BM205" s="147" t="s">
        <v>399</v>
      </c>
    </row>
    <row r="206" spans="2:65" s="11" customFormat="1" ht="25.9" customHeight="1">
      <c r="B206" s="123"/>
      <c r="D206" s="124" t="s">
        <v>75</v>
      </c>
      <c r="E206" s="125" t="s">
        <v>400</v>
      </c>
      <c r="F206" s="125" t="s">
        <v>401</v>
      </c>
      <c r="I206" s="126"/>
      <c r="J206" s="127">
        <f>BK206</f>
        <v>0</v>
      </c>
      <c r="L206" s="123"/>
      <c r="M206" s="128"/>
      <c r="P206" s="129">
        <f>P207</f>
        <v>0</v>
      </c>
      <c r="R206" s="129">
        <f>R207</f>
        <v>1.2160000000000001E-2</v>
      </c>
      <c r="T206" s="130">
        <f>T207</f>
        <v>0</v>
      </c>
      <c r="AR206" s="124" t="s">
        <v>85</v>
      </c>
      <c r="AT206" s="131" t="s">
        <v>75</v>
      </c>
      <c r="AU206" s="131" t="s">
        <v>76</v>
      </c>
      <c r="AY206" s="124" t="s">
        <v>132</v>
      </c>
      <c r="BK206" s="132">
        <f>BK207</f>
        <v>0</v>
      </c>
    </row>
    <row r="207" spans="2:65" s="11" customFormat="1" ht="22.9" customHeight="1">
      <c r="B207" s="123"/>
      <c r="D207" s="124" t="s">
        <v>75</v>
      </c>
      <c r="E207" s="133" t="s">
        <v>402</v>
      </c>
      <c r="F207" s="133" t="s">
        <v>403</v>
      </c>
      <c r="I207" s="126"/>
      <c r="J207" s="134">
        <f>BK207</f>
        <v>0</v>
      </c>
      <c r="L207" s="123"/>
      <c r="M207" s="128"/>
      <c r="P207" s="129">
        <f>SUM(P208:P209)</f>
        <v>0</v>
      </c>
      <c r="R207" s="129">
        <f>SUM(R208:R209)</f>
        <v>1.2160000000000001E-2</v>
      </c>
      <c r="T207" s="130">
        <f>SUM(T208:T209)</f>
        <v>0</v>
      </c>
      <c r="AR207" s="124" t="s">
        <v>85</v>
      </c>
      <c r="AT207" s="131" t="s">
        <v>75</v>
      </c>
      <c r="AU207" s="131" t="s">
        <v>83</v>
      </c>
      <c r="AY207" s="124" t="s">
        <v>132</v>
      </c>
      <c r="BK207" s="132">
        <f>SUM(BK208:BK209)</f>
        <v>0</v>
      </c>
    </row>
    <row r="208" spans="2:65" s="1" customFormat="1" ht="21.75" customHeight="1">
      <c r="B208" s="135"/>
      <c r="C208" s="136" t="s">
        <v>404</v>
      </c>
      <c r="D208" s="136" t="s">
        <v>134</v>
      </c>
      <c r="E208" s="137" t="s">
        <v>405</v>
      </c>
      <c r="F208" s="138" t="s">
        <v>406</v>
      </c>
      <c r="G208" s="139" t="s">
        <v>151</v>
      </c>
      <c r="H208" s="140">
        <v>4</v>
      </c>
      <c r="I208" s="141"/>
      <c r="J208" s="142">
        <f>ROUND(I208*H208,2)</f>
        <v>0</v>
      </c>
      <c r="K208" s="138" t="s">
        <v>138</v>
      </c>
      <c r="L208" s="31"/>
      <c r="M208" s="143" t="s">
        <v>1</v>
      </c>
      <c r="N208" s="144" t="s">
        <v>41</v>
      </c>
      <c r="P208" s="145">
        <f>O208*H208</f>
        <v>0</v>
      </c>
      <c r="Q208" s="145">
        <v>3.0400000000000002E-3</v>
      </c>
      <c r="R208" s="145">
        <f>Q208*H208</f>
        <v>1.2160000000000001E-2</v>
      </c>
      <c r="S208" s="145">
        <v>0</v>
      </c>
      <c r="T208" s="146">
        <f>S208*H208</f>
        <v>0</v>
      </c>
      <c r="AR208" s="147" t="s">
        <v>259</v>
      </c>
      <c r="AT208" s="147" t="s">
        <v>134</v>
      </c>
      <c r="AU208" s="147" t="s">
        <v>85</v>
      </c>
      <c r="AY208" s="16" t="s">
        <v>132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6" t="s">
        <v>83</v>
      </c>
      <c r="BK208" s="148">
        <f>ROUND(I208*H208,2)</f>
        <v>0</v>
      </c>
      <c r="BL208" s="16" t="s">
        <v>259</v>
      </c>
      <c r="BM208" s="147" t="s">
        <v>407</v>
      </c>
    </row>
    <row r="209" spans="2:65" s="1" customFormat="1" ht="24.2" customHeight="1">
      <c r="B209" s="135"/>
      <c r="C209" s="136" t="s">
        <v>408</v>
      </c>
      <c r="D209" s="136" t="s">
        <v>134</v>
      </c>
      <c r="E209" s="137" t="s">
        <v>409</v>
      </c>
      <c r="F209" s="138" t="s">
        <v>410</v>
      </c>
      <c r="G209" s="139" t="s">
        <v>171</v>
      </c>
      <c r="H209" s="140">
        <v>1.2E-2</v>
      </c>
      <c r="I209" s="141"/>
      <c r="J209" s="142">
        <f>ROUND(I209*H209,2)</f>
        <v>0</v>
      </c>
      <c r="K209" s="138" t="s">
        <v>138</v>
      </c>
      <c r="L209" s="31"/>
      <c r="M209" s="177" t="s">
        <v>1</v>
      </c>
      <c r="N209" s="178" t="s">
        <v>41</v>
      </c>
      <c r="O209" s="179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AR209" s="147" t="s">
        <v>259</v>
      </c>
      <c r="AT209" s="147" t="s">
        <v>134</v>
      </c>
      <c r="AU209" s="147" t="s">
        <v>85</v>
      </c>
      <c r="AY209" s="16" t="s">
        <v>132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6" t="s">
        <v>83</v>
      </c>
      <c r="BK209" s="148">
        <f>ROUND(I209*H209,2)</f>
        <v>0</v>
      </c>
      <c r="BL209" s="16" t="s">
        <v>259</v>
      </c>
      <c r="BM209" s="147" t="s">
        <v>411</v>
      </c>
    </row>
    <row r="210" spans="2:65" s="1" customFormat="1" ht="6.95" customHeight="1">
      <c r="B210" s="43"/>
      <c r="C210" s="44"/>
      <c r="D210" s="44"/>
      <c r="E210" s="44"/>
      <c r="F210" s="44"/>
      <c r="G210" s="44"/>
      <c r="H210" s="44"/>
      <c r="I210" s="44"/>
      <c r="J210" s="44"/>
      <c r="K210" s="44"/>
      <c r="L210" s="31"/>
    </row>
  </sheetData>
  <autoFilter ref="C129:K209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1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ul.Ležáky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412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ROUND((SUM(BE122:BE140)),  2)</f>
        <v>0</v>
      </c>
      <c r="I35" s="95">
        <v>0.21</v>
      </c>
      <c r="J35" s="85">
        <f>ROUND(((SUM(BE122:BE140))*I35),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ROUND((SUM(BF122:BF140)),  2)</f>
        <v>0</v>
      </c>
      <c r="I36" s="95">
        <v>0.12</v>
      </c>
      <c r="J36" s="85">
        <f>ROUND(((SUM(BF122:BF140))*I36),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ROUND((SUM(BG122:BG140)),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ROUND((SUM(BH122:BH140)),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ROUND((SUM(BI122:BI140)),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ul.Ležáky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192 - Dopravní  značení dočasné - DIO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115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117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ul.Ležáky ,Šumperk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192 - Dopravní  značení dočasné - DIO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118</v>
      </c>
      <c r="D121" s="117" t="s">
        <v>61</v>
      </c>
      <c r="E121" s="117" t="s">
        <v>57</v>
      </c>
      <c r="F121" s="117" t="s">
        <v>58</v>
      </c>
      <c r="G121" s="117" t="s">
        <v>119</v>
      </c>
      <c r="H121" s="117" t="s">
        <v>120</v>
      </c>
      <c r="I121" s="117" t="s">
        <v>121</v>
      </c>
      <c r="J121" s="117" t="s">
        <v>110</v>
      </c>
      <c r="K121" s="118" t="s">
        <v>122</v>
      </c>
      <c r="L121" s="115"/>
      <c r="M121" s="58" t="s">
        <v>1</v>
      </c>
      <c r="N121" s="59" t="s">
        <v>40</v>
      </c>
      <c r="O121" s="59" t="s">
        <v>123</v>
      </c>
      <c r="P121" s="59" t="s">
        <v>124</v>
      </c>
      <c r="Q121" s="59" t="s">
        <v>125</v>
      </c>
      <c r="R121" s="59" t="s">
        <v>126</v>
      </c>
      <c r="S121" s="59" t="s">
        <v>127</v>
      </c>
      <c r="T121" s="60" t="s">
        <v>128</v>
      </c>
    </row>
    <row r="122" spans="2:65" s="1" customFormat="1" ht="22.9" customHeight="1">
      <c r="B122" s="31"/>
      <c r="C122" s="63" t="s">
        <v>129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130</v>
      </c>
      <c r="F123" s="125" t="s">
        <v>131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83</v>
      </c>
      <c r="AT123" s="131" t="s">
        <v>75</v>
      </c>
      <c r="AU123" s="131" t="s">
        <v>76</v>
      </c>
      <c r="AY123" s="124" t="s">
        <v>132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159</v>
      </c>
      <c r="F124" s="133" t="s">
        <v>160</v>
      </c>
      <c r="I124" s="126"/>
      <c r="J124" s="134">
        <f>BK124</f>
        <v>0</v>
      </c>
      <c r="L124" s="123"/>
      <c r="M124" s="128"/>
      <c r="P124" s="129">
        <f>SUM(P125:P140)</f>
        <v>0</v>
      </c>
      <c r="R124" s="129">
        <f>SUM(R125:R140)</f>
        <v>0</v>
      </c>
      <c r="T124" s="130">
        <f>SUM(T125:T140)</f>
        <v>0</v>
      </c>
      <c r="AR124" s="124" t="s">
        <v>83</v>
      </c>
      <c r="AT124" s="131" t="s">
        <v>75</v>
      </c>
      <c r="AU124" s="131" t="s">
        <v>83</v>
      </c>
      <c r="AY124" s="124" t="s">
        <v>132</v>
      </c>
      <c r="BK124" s="132">
        <f>SUM(BK125:BK140)</f>
        <v>0</v>
      </c>
    </row>
    <row r="125" spans="2:65" s="1" customFormat="1" ht="24.2" customHeight="1">
      <c r="B125" s="135"/>
      <c r="C125" s="136" t="s">
        <v>83</v>
      </c>
      <c r="D125" s="136" t="s">
        <v>134</v>
      </c>
      <c r="E125" s="137" t="s">
        <v>413</v>
      </c>
      <c r="F125" s="138" t="s">
        <v>414</v>
      </c>
      <c r="G125" s="139" t="s">
        <v>281</v>
      </c>
      <c r="H125" s="140">
        <v>6</v>
      </c>
      <c r="I125" s="141"/>
      <c r="J125" s="142">
        <f>ROUND(I125*H125,2)</f>
        <v>0</v>
      </c>
      <c r="K125" s="138" t="s">
        <v>138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139</v>
      </c>
      <c r="AT125" s="147" t="s">
        <v>134</v>
      </c>
      <c r="AU125" s="147" t="s">
        <v>85</v>
      </c>
      <c r="AY125" s="16" t="s">
        <v>132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139</v>
      </c>
      <c r="BM125" s="147" t="s">
        <v>415</v>
      </c>
    </row>
    <row r="126" spans="2:65" s="12" customFormat="1" ht="11.25">
      <c r="B126" s="149"/>
      <c r="D126" s="150" t="s">
        <v>144</v>
      </c>
      <c r="E126" s="151" t="s">
        <v>1</v>
      </c>
      <c r="F126" s="152" t="s">
        <v>416</v>
      </c>
      <c r="H126" s="153">
        <v>6</v>
      </c>
      <c r="I126" s="154"/>
      <c r="L126" s="149"/>
      <c r="M126" s="155"/>
      <c r="T126" s="156"/>
      <c r="AT126" s="151" t="s">
        <v>144</v>
      </c>
      <c r="AU126" s="151" t="s">
        <v>85</v>
      </c>
      <c r="AV126" s="12" t="s">
        <v>85</v>
      </c>
      <c r="AW126" s="12" t="s">
        <v>32</v>
      </c>
      <c r="AX126" s="12" t="s">
        <v>83</v>
      </c>
      <c r="AY126" s="151" t="s">
        <v>132</v>
      </c>
    </row>
    <row r="127" spans="2:65" s="1" customFormat="1" ht="24.2" customHeight="1">
      <c r="B127" s="135"/>
      <c r="C127" s="136" t="s">
        <v>85</v>
      </c>
      <c r="D127" s="136" t="s">
        <v>134</v>
      </c>
      <c r="E127" s="137" t="s">
        <v>417</v>
      </c>
      <c r="F127" s="138" t="s">
        <v>418</v>
      </c>
      <c r="G127" s="139" t="s">
        <v>281</v>
      </c>
      <c r="H127" s="140">
        <v>2</v>
      </c>
      <c r="I127" s="141"/>
      <c r="J127" s="142">
        <f>ROUND(I127*H127,2)</f>
        <v>0</v>
      </c>
      <c r="K127" s="138" t="s">
        <v>138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139</v>
      </c>
      <c r="AT127" s="147" t="s">
        <v>134</v>
      </c>
      <c r="AU127" s="147" t="s">
        <v>85</v>
      </c>
      <c r="AY127" s="16" t="s">
        <v>132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139</v>
      </c>
      <c r="BM127" s="147" t="s">
        <v>419</v>
      </c>
    </row>
    <row r="128" spans="2:65" s="12" customFormat="1" ht="11.25">
      <c r="B128" s="149"/>
      <c r="D128" s="150" t="s">
        <v>144</v>
      </c>
      <c r="E128" s="151" t="s">
        <v>1</v>
      </c>
      <c r="F128" s="152" t="s">
        <v>420</v>
      </c>
      <c r="H128" s="153">
        <v>2</v>
      </c>
      <c r="I128" s="154"/>
      <c r="L128" s="149"/>
      <c r="M128" s="155"/>
      <c r="T128" s="156"/>
      <c r="AT128" s="151" t="s">
        <v>144</v>
      </c>
      <c r="AU128" s="151" t="s">
        <v>85</v>
      </c>
      <c r="AV128" s="12" t="s">
        <v>85</v>
      </c>
      <c r="AW128" s="12" t="s">
        <v>32</v>
      </c>
      <c r="AX128" s="12" t="s">
        <v>83</v>
      </c>
      <c r="AY128" s="151" t="s">
        <v>132</v>
      </c>
    </row>
    <row r="129" spans="2:65" s="1" customFormat="1" ht="24.2" customHeight="1">
      <c r="B129" s="135"/>
      <c r="C129" s="136" t="s">
        <v>145</v>
      </c>
      <c r="D129" s="136" t="s">
        <v>134</v>
      </c>
      <c r="E129" s="137" t="s">
        <v>421</v>
      </c>
      <c r="F129" s="138" t="s">
        <v>422</v>
      </c>
      <c r="G129" s="139" t="s">
        <v>281</v>
      </c>
      <c r="H129" s="140">
        <v>168</v>
      </c>
      <c r="I129" s="141"/>
      <c r="J129" s="142">
        <f>ROUND(I129*H129,2)</f>
        <v>0</v>
      </c>
      <c r="K129" s="138" t="s">
        <v>138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139</v>
      </c>
      <c r="AT129" s="147" t="s">
        <v>134</v>
      </c>
      <c r="AU129" s="147" t="s">
        <v>85</v>
      </c>
      <c r="AY129" s="16" t="s">
        <v>132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139</v>
      </c>
      <c r="BM129" s="147" t="s">
        <v>423</v>
      </c>
    </row>
    <row r="130" spans="2:65" s="12" customFormat="1" ht="11.25">
      <c r="B130" s="149"/>
      <c r="D130" s="150" t="s">
        <v>144</v>
      </c>
      <c r="E130" s="151" t="s">
        <v>1</v>
      </c>
      <c r="F130" s="152" t="s">
        <v>424</v>
      </c>
      <c r="H130" s="153">
        <v>168</v>
      </c>
      <c r="I130" s="154"/>
      <c r="L130" s="149"/>
      <c r="M130" s="155"/>
      <c r="T130" s="156"/>
      <c r="AT130" s="151" t="s">
        <v>144</v>
      </c>
      <c r="AU130" s="151" t="s">
        <v>85</v>
      </c>
      <c r="AV130" s="12" t="s">
        <v>85</v>
      </c>
      <c r="AW130" s="12" t="s">
        <v>32</v>
      </c>
      <c r="AX130" s="12" t="s">
        <v>83</v>
      </c>
      <c r="AY130" s="151" t="s">
        <v>132</v>
      </c>
    </row>
    <row r="131" spans="2:65" s="1" customFormat="1" ht="24.2" customHeight="1">
      <c r="B131" s="135"/>
      <c r="C131" s="136" t="s">
        <v>139</v>
      </c>
      <c r="D131" s="136" t="s">
        <v>134</v>
      </c>
      <c r="E131" s="137" t="s">
        <v>425</v>
      </c>
      <c r="F131" s="138" t="s">
        <v>426</v>
      </c>
      <c r="G131" s="139" t="s">
        <v>281</v>
      </c>
      <c r="H131" s="140">
        <v>56</v>
      </c>
      <c r="I131" s="141"/>
      <c r="J131" s="142">
        <f>ROUND(I131*H131,2)</f>
        <v>0</v>
      </c>
      <c r="K131" s="138" t="s">
        <v>138</v>
      </c>
      <c r="L131" s="31"/>
      <c r="M131" s="143" t="s">
        <v>1</v>
      </c>
      <c r="N131" s="144" t="s">
        <v>41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139</v>
      </c>
      <c r="AT131" s="147" t="s">
        <v>134</v>
      </c>
      <c r="AU131" s="147" t="s">
        <v>85</v>
      </c>
      <c r="AY131" s="16" t="s">
        <v>132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139</v>
      </c>
      <c r="BM131" s="147" t="s">
        <v>427</v>
      </c>
    </row>
    <row r="132" spans="2:65" s="12" customFormat="1" ht="11.25">
      <c r="B132" s="149"/>
      <c r="D132" s="150" t="s">
        <v>144</v>
      </c>
      <c r="E132" s="151" t="s">
        <v>1</v>
      </c>
      <c r="F132" s="152" t="s">
        <v>428</v>
      </c>
      <c r="H132" s="153">
        <v>56</v>
      </c>
      <c r="I132" s="154"/>
      <c r="L132" s="149"/>
      <c r="M132" s="155"/>
      <c r="T132" s="156"/>
      <c r="AT132" s="151" t="s">
        <v>144</v>
      </c>
      <c r="AU132" s="151" t="s">
        <v>85</v>
      </c>
      <c r="AV132" s="12" t="s">
        <v>85</v>
      </c>
      <c r="AW132" s="12" t="s">
        <v>32</v>
      </c>
      <c r="AX132" s="12" t="s">
        <v>83</v>
      </c>
      <c r="AY132" s="151" t="s">
        <v>132</v>
      </c>
    </row>
    <row r="133" spans="2:65" s="1" customFormat="1" ht="24.2" customHeight="1">
      <c r="B133" s="135"/>
      <c r="C133" s="136" t="s">
        <v>154</v>
      </c>
      <c r="D133" s="136" t="s">
        <v>134</v>
      </c>
      <c r="E133" s="137" t="s">
        <v>429</v>
      </c>
      <c r="F133" s="138" t="s">
        <v>430</v>
      </c>
      <c r="G133" s="139" t="s">
        <v>281</v>
      </c>
      <c r="H133" s="140">
        <v>2</v>
      </c>
      <c r="I133" s="141"/>
      <c r="J133" s="142">
        <f>ROUND(I133*H133,2)</f>
        <v>0</v>
      </c>
      <c r="K133" s="138" t="s">
        <v>138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139</v>
      </c>
      <c r="AT133" s="147" t="s">
        <v>134</v>
      </c>
      <c r="AU133" s="147" t="s">
        <v>85</v>
      </c>
      <c r="AY133" s="16" t="s">
        <v>132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139</v>
      </c>
      <c r="BM133" s="147" t="s">
        <v>431</v>
      </c>
    </row>
    <row r="134" spans="2:65" s="12" customFormat="1" ht="11.25">
      <c r="B134" s="149"/>
      <c r="D134" s="150" t="s">
        <v>144</v>
      </c>
      <c r="E134" s="151" t="s">
        <v>1</v>
      </c>
      <c r="F134" s="152" t="s">
        <v>432</v>
      </c>
      <c r="H134" s="153">
        <v>2</v>
      </c>
      <c r="I134" s="154"/>
      <c r="L134" s="149"/>
      <c r="M134" s="155"/>
      <c r="T134" s="156"/>
      <c r="AT134" s="151" t="s">
        <v>144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132</v>
      </c>
    </row>
    <row r="135" spans="2:65" s="1" customFormat="1" ht="24.2" customHeight="1">
      <c r="B135" s="135"/>
      <c r="C135" s="136" t="s">
        <v>161</v>
      </c>
      <c r="D135" s="136" t="s">
        <v>134</v>
      </c>
      <c r="E135" s="137" t="s">
        <v>433</v>
      </c>
      <c r="F135" s="138" t="s">
        <v>434</v>
      </c>
      <c r="G135" s="139" t="s">
        <v>281</v>
      </c>
      <c r="H135" s="140">
        <v>56</v>
      </c>
      <c r="I135" s="141"/>
      <c r="J135" s="142">
        <f>ROUND(I135*H135,2)</f>
        <v>0</v>
      </c>
      <c r="K135" s="138" t="s">
        <v>138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139</v>
      </c>
      <c r="AT135" s="147" t="s">
        <v>134</v>
      </c>
      <c r="AU135" s="147" t="s">
        <v>85</v>
      </c>
      <c r="AY135" s="16" t="s">
        <v>132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139</v>
      </c>
      <c r="BM135" s="147" t="s">
        <v>435</v>
      </c>
    </row>
    <row r="136" spans="2:65" s="12" customFormat="1" ht="11.25">
      <c r="B136" s="149"/>
      <c r="D136" s="150" t="s">
        <v>144</v>
      </c>
      <c r="E136" s="151" t="s">
        <v>1</v>
      </c>
      <c r="F136" s="152" t="s">
        <v>436</v>
      </c>
      <c r="H136" s="153">
        <v>56</v>
      </c>
      <c r="I136" s="154"/>
      <c r="L136" s="149"/>
      <c r="M136" s="155"/>
      <c r="T136" s="156"/>
      <c r="AT136" s="151" t="s">
        <v>144</v>
      </c>
      <c r="AU136" s="151" t="s">
        <v>85</v>
      </c>
      <c r="AV136" s="12" t="s">
        <v>85</v>
      </c>
      <c r="AW136" s="12" t="s">
        <v>32</v>
      </c>
      <c r="AX136" s="12" t="s">
        <v>83</v>
      </c>
      <c r="AY136" s="151" t="s">
        <v>132</v>
      </c>
    </row>
    <row r="137" spans="2:65" s="1" customFormat="1" ht="24.2" customHeight="1">
      <c r="B137" s="135"/>
      <c r="C137" s="136" t="s">
        <v>168</v>
      </c>
      <c r="D137" s="136" t="s">
        <v>134</v>
      </c>
      <c r="E137" s="137" t="s">
        <v>437</v>
      </c>
      <c r="F137" s="138" t="s">
        <v>438</v>
      </c>
      <c r="G137" s="139" t="s">
        <v>281</v>
      </c>
      <c r="H137" s="140">
        <v>6</v>
      </c>
      <c r="I137" s="141"/>
      <c r="J137" s="142">
        <f>ROUND(I137*H137,2)</f>
        <v>0</v>
      </c>
      <c r="K137" s="138" t="s">
        <v>138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139</v>
      </c>
      <c r="AT137" s="147" t="s">
        <v>134</v>
      </c>
      <c r="AU137" s="147" t="s">
        <v>85</v>
      </c>
      <c r="AY137" s="16" t="s">
        <v>132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139</v>
      </c>
      <c r="BM137" s="147" t="s">
        <v>439</v>
      </c>
    </row>
    <row r="138" spans="2:65" s="12" customFormat="1" ht="11.25">
      <c r="B138" s="149"/>
      <c r="D138" s="150" t="s">
        <v>144</v>
      </c>
      <c r="E138" s="151" t="s">
        <v>1</v>
      </c>
      <c r="F138" s="152" t="s">
        <v>440</v>
      </c>
      <c r="H138" s="153">
        <v>6</v>
      </c>
      <c r="I138" s="154"/>
      <c r="L138" s="149"/>
      <c r="M138" s="155"/>
      <c r="T138" s="156"/>
      <c r="AT138" s="151" t="s">
        <v>144</v>
      </c>
      <c r="AU138" s="151" t="s">
        <v>85</v>
      </c>
      <c r="AV138" s="12" t="s">
        <v>85</v>
      </c>
      <c r="AW138" s="12" t="s">
        <v>32</v>
      </c>
      <c r="AX138" s="12" t="s">
        <v>83</v>
      </c>
      <c r="AY138" s="151" t="s">
        <v>132</v>
      </c>
    </row>
    <row r="139" spans="2:65" s="1" customFormat="1" ht="24.2" customHeight="1">
      <c r="B139" s="135"/>
      <c r="C139" s="136" t="s">
        <v>174</v>
      </c>
      <c r="D139" s="136" t="s">
        <v>134</v>
      </c>
      <c r="E139" s="137" t="s">
        <v>441</v>
      </c>
      <c r="F139" s="138" t="s">
        <v>442</v>
      </c>
      <c r="G139" s="139" t="s">
        <v>281</v>
      </c>
      <c r="H139" s="140">
        <v>168</v>
      </c>
      <c r="I139" s="141"/>
      <c r="J139" s="142">
        <f>ROUND(I139*H139,2)</f>
        <v>0</v>
      </c>
      <c r="K139" s="138" t="s">
        <v>138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139</v>
      </c>
      <c r="AT139" s="147" t="s">
        <v>134</v>
      </c>
      <c r="AU139" s="147" t="s">
        <v>85</v>
      </c>
      <c r="AY139" s="16" t="s">
        <v>132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139</v>
      </c>
      <c r="BM139" s="147" t="s">
        <v>443</v>
      </c>
    </row>
    <row r="140" spans="2:65" s="12" customFormat="1" ht="11.25">
      <c r="B140" s="149"/>
      <c r="D140" s="150" t="s">
        <v>144</v>
      </c>
      <c r="E140" s="151" t="s">
        <v>1</v>
      </c>
      <c r="F140" s="152" t="s">
        <v>424</v>
      </c>
      <c r="H140" s="153">
        <v>168</v>
      </c>
      <c r="I140" s="154"/>
      <c r="L140" s="149"/>
      <c r="M140" s="157"/>
      <c r="N140" s="158"/>
      <c r="O140" s="158"/>
      <c r="P140" s="158"/>
      <c r="Q140" s="158"/>
      <c r="R140" s="158"/>
      <c r="S140" s="158"/>
      <c r="T140" s="159"/>
      <c r="AT140" s="151" t="s">
        <v>144</v>
      </c>
      <c r="AU140" s="151" t="s">
        <v>85</v>
      </c>
      <c r="AV140" s="12" t="s">
        <v>85</v>
      </c>
      <c r="AW140" s="12" t="s">
        <v>32</v>
      </c>
      <c r="AX140" s="12" t="s">
        <v>83</v>
      </c>
      <c r="AY140" s="151" t="s">
        <v>132</v>
      </c>
    </row>
    <row r="141" spans="2:65" s="1" customFormat="1" ht="6.95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31"/>
    </row>
  </sheetData>
  <autoFilter ref="C121:K140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0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ul.Ležáky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444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ROUND((SUM(BE122:BE129)),  2)</f>
        <v>0</v>
      </c>
      <c r="I35" s="95">
        <v>0.21</v>
      </c>
      <c r="J35" s="85">
        <f>ROUND(((SUM(BE122:BE129))*I35),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ROUND((SUM(BF122:BF129)),  2)</f>
        <v>0</v>
      </c>
      <c r="I36" s="95">
        <v>0.12</v>
      </c>
      <c r="J36" s="85">
        <f>ROUND(((SUM(BF122:BF129))*I36),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ul.Ležáky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1000 - Ostatní  náklady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445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446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117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ul.Ležáky ,Šumperk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1000 - Ostatní  náklady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118</v>
      </c>
      <c r="D121" s="117" t="s">
        <v>61</v>
      </c>
      <c r="E121" s="117" t="s">
        <v>57</v>
      </c>
      <c r="F121" s="117" t="s">
        <v>58</v>
      </c>
      <c r="G121" s="117" t="s">
        <v>119</v>
      </c>
      <c r="H121" s="117" t="s">
        <v>120</v>
      </c>
      <c r="I121" s="117" t="s">
        <v>121</v>
      </c>
      <c r="J121" s="117" t="s">
        <v>110</v>
      </c>
      <c r="K121" s="118" t="s">
        <v>122</v>
      </c>
      <c r="L121" s="115"/>
      <c r="M121" s="58" t="s">
        <v>1</v>
      </c>
      <c r="N121" s="59" t="s">
        <v>40</v>
      </c>
      <c r="O121" s="59" t="s">
        <v>123</v>
      </c>
      <c r="P121" s="59" t="s">
        <v>124</v>
      </c>
      <c r="Q121" s="59" t="s">
        <v>125</v>
      </c>
      <c r="R121" s="59" t="s">
        <v>126</v>
      </c>
      <c r="S121" s="59" t="s">
        <v>127</v>
      </c>
      <c r="T121" s="60" t="s">
        <v>128</v>
      </c>
    </row>
    <row r="122" spans="2:65" s="1" customFormat="1" ht="22.9" customHeight="1">
      <c r="B122" s="31"/>
      <c r="C122" s="63" t="s">
        <v>129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447</v>
      </c>
      <c r="F123" s="125" t="s">
        <v>448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139</v>
      </c>
      <c r="AT123" s="131" t="s">
        <v>75</v>
      </c>
      <c r="AU123" s="131" t="s">
        <v>76</v>
      </c>
      <c r="AY123" s="124" t="s">
        <v>132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449</v>
      </c>
      <c r="F124" s="133" t="s">
        <v>448</v>
      </c>
      <c r="I124" s="126"/>
      <c r="J124" s="134">
        <f>BK124</f>
        <v>0</v>
      </c>
      <c r="L124" s="123"/>
      <c r="M124" s="128"/>
      <c r="P124" s="129">
        <f>SUM(P125:P129)</f>
        <v>0</v>
      </c>
      <c r="R124" s="129">
        <f>SUM(R125:R129)</f>
        <v>0</v>
      </c>
      <c r="T124" s="130">
        <f>SUM(T125:T129)</f>
        <v>0</v>
      </c>
      <c r="AR124" s="124" t="s">
        <v>139</v>
      </c>
      <c r="AT124" s="131" t="s">
        <v>75</v>
      </c>
      <c r="AU124" s="131" t="s">
        <v>83</v>
      </c>
      <c r="AY124" s="124" t="s">
        <v>132</v>
      </c>
      <c r="BK124" s="132">
        <f>SUM(BK125:BK129)</f>
        <v>0</v>
      </c>
    </row>
    <row r="125" spans="2:65" s="1" customFormat="1" ht="16.5" customHeight="1">
      <c r="B125" s="135"/>
      <c r="C125" s="136" t="s">
        <v>83</v>
      </c>
      <c r="D125" s="136" t="s">
        <v>134</v>
      </c>
      <c r="E125" s="137" t="s">
        <v>450</v>
      </c>
      <c r="F125" s="138" t="s">
        <v>451</v>
      </c>
      <c r="G125" s="139" t="s">
        <v>452</v>
      </c>
      <c r="H125" s="140">
        <v>1</v>
      </c>
      <c r="I125" s="141"/>
      <c r="J125" s="142">
        <f>ROUND(I125*H125,2)</f>
        <v>0</v>
      </c>
      <c r="K125" s="138" t="s">
        <v>1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453</v>
      </c>
      <c r="AT125" s="147" t="s">
        <v>134</v>
      </c>
      <c r="AU125" s="147" t="s">
        <v>85</v>
      </c>
      <c r="AY125" s="16" t="s">
        <v>132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453</v>
      </c>
      <c r="BM125" s="147" t="s">
        <v>454</v>
      </c>
    </row>
    <row r="126" spans="2:65" s="14" customFormat="1" ht="22.5">
      <c r="B126" s="182"/>
      <c r="D126" s="150" t="s">
        <v>144</v>
      </c>
      <c r="E126" s="183" t="s">
        <v>1</v>
      </c>
      <c r="F126" s="184" t="s">
        <v>455</v>
      </c>
      <c r="H126" s="183" t="s">
        <v>1</v>
      </c>
      <c r="I126" s="185"/>
      <c r="L126" s="182"/>
      <c r="M126" s="186"/>
      <c r="T126" s="187"/>
      <c r="AT126" s="183" t="s">
        <v>144</v>
      </c>
      <c r="AU126" s="183" t="s">
        <v>85</v>
      </c>
      <c r="AV126" s="14" t="s">
        <v>83</v>
      </c>
      <c r="AW126" s="14" t="s">
        <v>32</v>
      </c>
      <c r="AX126" s="14" t="s">
        <v>76</v>
      </c>
      <c r="AY126" s="183" t="s">
        <v>132</v>
      </c>
    </row>
    <row r="127" spans="2:65" s="12" customFormat="1" ht="11.25">
      <c r="B127" s="149"/>
      <c r="D127" s="150" t="s">
        <v>144</v>
      </c>
      <c r="E127" s="151" t="s">
        <v>1</v>
      </c>
      <c r="F127" s="152" t="s">
        <v>83</v>
      </c>
      <c r="H127" s="153">
        <v>1</v>
      </c>
      <c r="I127" s="154"/>
      <c r="L127" s="149"/>
      <c r="M127" s="155"/>
      <c r="T127" s="156"/>
      <c r="AT127" s="151" t="s">
        <v>144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132</v>
      </c>
    </row>
    <row r="128" spans="2:65" s="1" customFormat="1" ht="24.2" customHeight="1">
      <c r="B128" s="135"/>
      <c r="C128" s="136" t="s">
        <v>85</v>
      </c>
      <c r="D128" s="136" t="s">
        <v>134</v>
      </c>
      <c r="E128" s="137" t="s">
        <v>456</v>
      </c>
      <c r="F128" s="138" t="s">
        <v>457</v>
      </c>
      <c r="G128" s="139" t="s">
        <v>452</v>
      </c>
      <c r="H128" s="140">
        <v>1</v>
      </c>
      <c r="I128" s="141"/>
      <c r="J128" s="142">
        <f>ROUND(I128*H128,2)</f>
        <v>0</v>
      </c>
      <c r="K128" s="138" t="s">
        <v>1</v>
      </c>
      <c r="L128" s="31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453</v>
      </c>
      <c r="AT128" s="147" t="s">
        <v>134</v>
      </c>
      <c r="AU128" s="147" t="s">
        <v>85</v>
      </c>
      <c r="AY128" s="16" t="s">
        <v>132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453</v>
      </c>
      <c r="BM128" s="147" t="s">
        <v>458</v>
      </c>
    </row>
    <row r="129" spans="2:65" s="1" customFormat="1" ht="16.5" customHeight="1">
      <c r="B129" s="135"/>
      <c r="C129" s="136" t="s">
        <v>145</v>
      </c>
      <c r="D129" s="136" t="s">
        <v>134</v>
      </c>
      <c r="E129" s="137" t="s">
        <v>459</v>
      </c>
      <c r="F129" s="138" t="s">
        <v>460</v>
      </c>
      <c r="G129" s="139" t="s">
        <v>452</v>
      </c>
      <c r="H129" s="140">
        <v>1</v>
      </c>
      <c r="I129" s="141"/>
      <c r="J129" s="142">
        <f>ROUND(I129*H129,2)</f>
        <v>0</v>
      </c>
      <c r="K129" s="138" t="s">
        <v>138</v>
      </c>
      <c r="L129" s="31"/>
      <c r="M129" s="177" t="s">
        <v>1</v>
      </c>
      <c r="N129" s="178" t="s">
        <v>41</v>
      </c>
      <c r="O129" s="179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AR129" s="147" t="s">
        <v>453</v>
      </c>
      <c r="AT129" s="147" t="s">
        <v>134</v>
      </c>
      <c r="AU129" s="147" t="s">
        <v>85</v>
      </c>
      <c r="AY129" s="16" t="s">
        <v>132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453</v>
      </c>
      <c r="BM129" s="147" t="s">
        <v>461</v>
      </c>
    </row>
    <row r="130" spans="2:65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1"/>
    </row>
  </sheetData>
  <autoFilter ref="C121:K129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ul.Ležáky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462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ROUND((SUM(BE122:BE126)),  2)</f>
        <v>0</v>
      </c>
      <c r="I35" s="95">
        <v>0.21</v>
      </c>
      <c r="J35" s="85">
        <f>ROUND(((SUM(BE122:BE126))*I35),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ROUND((SUM(BF122:BF126)),  2)</f>
        <v>0</v>
      </c>
      <c r="I36" s="95">
        <v>0.12</v>
      </c>
      <c r="J36" s="85">
        <f>ROUND(((SUM(BF122:BF126))*I36),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ul.Ležáky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1020 - VRN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463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464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117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ul.Ležáky ,Šumperk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1020 - VRN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118</v>
      </c>
      <c r="D121" s="117" t="s">
        <v>61</v>
      </c>
      <c r="E121" s="117" t="s">
        <v>57</v>
      </c>
      <c r="F121" s="117" t="s">
        <v>58</v>
      </c>
      <c r="G121" s="117" t="s">
        <v>119</v>
      </c>
      <c r="H121" s="117" t="s">
        <v>120</v>
      </c>
      <c r="I121" s="117" t="s">
        <v>121</v>
      </c>
      <c r="J121" s="117" t="s">
        <v>110</v>
      </c>
      <c r="K121" s="118" t="s">
        <v>122</v>
      </c>
      <c r="L121" s="115"/>
      <c r="M121" s="58" t="s">
        <v>1</v>
      </c>
      <c r="N121" s="59" t="s">
        <v>40</v>
      </c>
      <c r="O121" s="59" t="s">
        <v>123</v>
      </c>
      <c r="P121" s="59" t="s">
        <v>124</v>
      </c>
      <c r="Q121" s="59" t="s">
        <v>125</v>
      </c>
      <c r="R121" s="59" t="s">
        <v>126</v>
      </c>
      <c r="S121" s="59" t="s">
        <v>127</v>
      </c>
      <c r="T121" s="60" t="s">
        <v>128</v>
      </c>
    </row>
    <row r="122" spans="2:65" s="1" customFormat="1" ht="22.9" customHeight="1">
      <c r="B122" s="31"/>
      <c r="C122" s="63" t="s">
        <v>129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101</v>
      </c>
      <c r="F123" s="125" t="s">
        <v>465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154</v>
      </c>
      <c r="AT123" s="131" t="s">
        <v>75</v>
      </c>
      <c r="AU123" s="131" t="s">
        <v>76</v>
      </c>
      <c r="AY123" s="124" t="s">
        <v>132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466</v>
      </c>
      <c r="F124" s="133" t="s">
        <v>467</v>
      </c>
      <c r="I124" s="126"/>
      <c r="J124" s="134">
        <f>BK124</f>
        <v>0</v>
      </c>
      <c r="L124" s="123"/>
      <c r="M124" s="128"/>
      <c r="P124" s="129">
        <f>SUM(P125:P126)</f>
        <v>0</v>
      </c>
      <c r="R124" s="129">
        <f>SUM(R125:R126)</f>
        <v>0</v>
      </c>
      <c r="T124" s="130">
        <f>SUM(T125:T126)</f>
        <v>0</v>
      </c>
      <c r="AR124" s="124" t="s">
        <v>154</v>
      </c>
      <c r="AT124" s="131" t="s">
        <v>75</v>
      </c>
      <c r="AU124" s="131" t="s">
        <v>83</v>
      </c>
      <c r="AY124" s="124" t="s">
        <v>132</v>
      </c>
      <c r="BK124" s="132">
        <f>SUM(BK125:BK126)</f>
        <v>0</v>
      </c>
    </row>
    <row r="125" spans="2:65" s="1" customFormat="1" ht="16.5" customHeight="1">
      <c r="B125" s="135"/>
      <c r="C125" s="136" t="s">
        <v>83</v>
      </c>
      <c r="D125" s="136" t="s">
        <v>134</v>
      </c>
      <c r="E125" s="137" t="s">
        <v>468</v>
      </c>
      <c r="F125" s="138" t="s">
        <v>467</v>
      </c>
      <c r="G125" s="139" t="s">
        <v>452</v>
      </c>
      <c r="H125" s="140">
        <v>1</v>
      </c>
      <c r="I125" s="141"/>
      <c r="J125" s="142">
        <f>ROUND(I125*H125,2)</f>
        <v>0</v>
      </c>
      <c r="K125" s="138" t="s">
        <v>138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469</v>
      </c>
      <c r="AT125" s="147" t="s">
        <v>134</v>
      </c>
      <c r="AU125" s="147" t="s">
        <v>85</v>
      </c>
      <c r="AY125" s="16" t="s">
        <v>132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469</v>
      </c>
      <c r="BM125" s="147" t="s">
        <v>470</v>
      </c>
    </row>
    <row r="126" spans="2:65" s="1" customFormat="1" ht="16.5" customHeight="1">
      <c r="B126" s="135"/>
      <c r="C126" s="136" t="s">
        <v>85</v>
      </c>
      <c r="D126" s="136" t="s">
        <v>134</v>
      </c>
      <c r="E126" s="137" t="s">
        <v>471</v>
      </c>
      <c r="F126" s="138" t="s">
        <v>472</v>
      </c>
      <c r="G126" s="139" t="s">
        <v>452</v>
      </c>
      <c r="H126" s="140">
        <v>1</v>
      </c>
      <c r="I126" s="141"/>
      <c r="J126" s="142">
        <f>ROUND(I126*H126,2)</f>
        <v>0</v>
      </c>
      <c r="K126" s="138" t="s">
        <v>138</v>
      </c>
      <c r="L126" s="31"/>
      <c r="M126" s="177" t="s">
        <v>1</v>
      </c>
      <c r="N126" s="178" t="s">
        <v>41</v>
      </c>
      <c r="O126" s="179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AR126" s="147" t="s">
        <v>469</v>
      </c>
      <c r="AT126" s="147" t="s">
        <v>134</v>
      </c>
      <c r="AU126" s="147" t="s">
        <v>85</v>
      </c>
      <c r="AY126" s="16" t="s">
        <v>132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6" t="s">
        <v>83</v>
      </c>
      <c r="BK126" s="148">
        <f>ROUND(I126*H126,2)</f>
        <v>0</v>
      </c>
      <c r="BL126" s="16" t="s">
        <v>469</v>
      </c>
      <c r="BM126" s="147" t="s">
        <v>473</v>
      </c>
    </row>
    <row r="127" spans="2:65" s="1" customFormat="1" ht="6.95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</sheetData>
  <autoFilter ref="C121:K126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001 - Příprava území ,...</vt:lpstr>
      <vt:lpstr>SO 101 - Chodník</vt:lpstr>
      <vt:lpstr>SO 192 - Dopravní  značen...</vt:lpstr>
      <vt:lpstr>SO 1000 - Ostatní  náklady</vt:lpstr>
      <vt:lpstr>SO 1020 - VRN</vt:lpstr>
      <vt:lpstr>'Rekapitulace stavby'!Názvy_tisku</vt:lpstr>
      <vt:lpstr>'SO 001 - Příprava území ,...'!Názvy_tisku</vt:lpstr>
      <vt:lpstr>'SO 1000 - Ostatní  náklady'!Názvy_tisku</vt:lpstr>
      <vt:lpstr>'SO 101 - Chodník'!Názvy_tisku</vt:lpstr>
      <vt:lpstr>'SO 1020 - VRN'!Názvy_tisku</vt:lpstr>
      <vt:lpstr>'SO 192 - Dopravní  značen...'!Názvy_tisku</vt:lpstr>
      <vt:lpstr>'Rekapitulace stavby'!Oblast_tisku</vt:lpstr>
      <vt:lpstr>'SO 001 - Příprava území ,...'!Oblast_tisku</vt:lpstr>
      <vt:lpstr>'SO 1000 - Ostatní  náklady'!Oblast_tisku</vt:lpstr>
      <vt:lpstr>'SO 101 - Chodník'!Oblast_tisku</vt:lpstr>
      <vt:lpstr>'SO 1020 - VRN'!Oblast_tisku</vt:lpstr>
      <vt:lpstr>'SO 192 - Dopravní  značen...'!Oblast_tisku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LAPTOP-V6F5C2G1\Radka</dc:creator>
  <cp:lastModifiedBy>Godinová Martina</cp:lastModifiedBy>
  <dcterms:created xsi:type="dcterms:W3CDTF">2024-09-30T21:13:59Z</dcterms:created>
  <dcterms:modified xsi:type="dcterms:W3CDTF">2025-06-20T06:40:33Z</dcterms:modified>
</cp:coreProperties>
</file>