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ilan/Downloads/Šumperk VŘ/"/>
    </mc:Choice>
  </mc:AlternateContent>
  <xr:revisionPtr revIDLastSave="0" documentId="13_ncr:1_{CE56CCF1-512C-B748-9F0A-1AD97BF17A57}" xr6:coauthVersionLast="47" xr6:coauthVersionMax="47" xr10:uidLastSave="{00000000-0000-0000-0000-000000000000}"/>
  <bookViews>
    <workbookView xWindow="0" yWindow="760" windowWidth="27000" windowHeight="19600" activeTab="1" xr2:uid="{00000000-000D-0000-FFFF-FFFF00000000}"/>
  </bookViews>
  <sheets>
    <sheet name="Pokyny pro vyplnění" sheetId="11" r:id="rId1"/>
    <sheet name="Krycí list" sheetId="1" r:id="rId2"/>
    <sheet name="VzorPolozky" sheetId="10" state="hidden" r:id="rId3"/>
    <sheet name="001 Pol" sheetId="12" r:id="rId4"/>
  </sheets>
  <externalReferences>
    <externalReference r:id="rId5"/>
  </externalReferences>
  <definedNames>
    <definedName name="CelkemDPHVypocet" localSheetId="1">'Krycí list'!#REF!</definedName>
    <definedName name="CenaCelkem">'Krycí list'!$G$26</definedName>
    <definedName name="CenaCelkemBezDPH">'Krycí list'!$G$25</definedName>
    <definedName name="CenaCelkemVypocet" localSheetId="1">'Krycí list'!#REF!</definedName>
    <definedName name="cisloobjektu">'Krycí list'!$D$3</definedName>
    <definedName name="CisloRozpoctu">'[1]Krycí list'!$C$2</definedName>
    <definedName name="CisloStavby" localSheetId="1">'Krycí list'!$D$2</definedName>
    <definedName name="cislostavby">'[1]Krycí list'!$A$7</definedName>
    <definedName name="CisloStavebnihoRozpoctu">'Krycí list'!$D$4</definedName>
    <definedName name="dadresa">'Krycí list'!$D$12:$G$12</definedName>
    <definedName name="DIČ" localSheetId="1">'Krycí list'!$I$12</definedName>
    <definedName name="dmisto">'Krycí list'!$E$13:$G$13</definedName>
    <definedName name="DPHSni">'Krycí list'!#REF!</definedName>
    <definedName name="DPHZakl">'Krycí list'!$G$23</definedName>
    <definedName name="dpsc" localSheetId="1">'Krycí list'!$D$13</definedName>
    <definedName name="IČO" localSheetId="1">'Krycí list'!$I$11</definedName>
    <definedName name="Mena">'Krycí list'!$J$26</definedName>
    <definedName name="MistoStavby">'Krycí list'!$D$4</definedName>
    <definedName name="nazevobjektu">'Krycí list'!$E$3</definedName>
    <definedName name="NazevRozpoctu">'[1]Krycí list'!$D$2</definedName>
    <definedName name="NazevStavby" localSheetId="1">'Krycí list'!$E$2</definedName>
    <definedName name="nazevstavby">'[1]Krycí list'!$C$7</definedName>
    <definedName name="NazevStavebnihoRozpoctu">'Krycí list'!$E$4</definedName>
    <definedName name="_xlnm.Print_Titles" localSheetId="3">'001 Pol'!$1:$6</definedName>
    <definedName name="oadresa">'Krycí list'!$D$6</definedName>
    <definedName name="Objednatel" localSheetId="1">'Krycí list'!$D$5</definedName>
    <definedName name="Objekt" localSheetId="1">'Krycí list'!#REF!</definedName>
    <definedName name="_xlnm.Print_Area" localSheetId="3">'001 Pol'!$A$1:$H$76</definedName>
    <definedName name="_xlnm.Print_Area" localSheetId="1">'Krycí list'!$A$1:$J$42</definedName>
    <definedName name="odic" localSheetId="1">'Krycí list'!$I$6</definedName>
    <definedName name="oico" localSheetId="1">'Krycí list'!$I$5</definedName>
    <definedName name="omisto" localSheetId="1">'Krycí list'!$E$7</definedName>
    <definedName name="onazev" localSheetId="1">'Krycí list'!$D$6</definedName>
    <definedName name="opsc" localSheetId="1">'Krycí list'!$D$7</definedName>
    <definedName name="padresa">'Krycí list'!$D$9</definedName>
    <definedName name="pdic">'Krycí list'!$I$9</definedName>
    <definedName name="pico">'Krycí list'!$I$8</definedName>
    <definedName name="pmisto">'Krycí list'!$E$10</definedName>
    <definedName name="PocetMJ">#REF!</definedName>
    <definedName name="PoptavkaID">'Krycí list'!$A$1</definedName>
    <definedName name="pPSC">'Krycí list'!$D$10</definedName>
    <definedName name="Projektant">'Krycí list'!$D$8</definedName>
    <definedName name="SazbaDPH1" localSheetId="1">'Krycí list'!#REF!</definedName>
    <definedName name="SazbaDPH1">'[1]Krycí list'!$C$30</definedName>
    <definedName name="SazbaDPH2" localSheetId="1">'Krycí list'!$E$22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'Krycí list'!$D$14</definedName>
    <definedName name="Z_B7E7C763_C459_487D_8ABA_5CFDDFBD5A84_.wvu.Cols" localSheetId="1" hidden="1">'Krycí list'!$A:$A</definedName>
    <definedName name="Z_B7E7C763_C459_487D_8ABA_5CFDDFBD5A84_.wvu.PrintArea" localSheetId="1" hidden="1">'Krycí list'!$B$1:$J$33</definedName>
    <definedName name="ZakladDPHSni">'Krycí list'!#REF!</definedName>
    <definedName name="ZakladDPHSniVypocet" localSheetId="1">'Krycí list'!#REF!</definedName>
    <definedName name="ZakladDPHZakl">'Krycí list'!$G$22</definedName>
    <definedName name="ZakladDPHZaklVypocet" localSheetId="1">'Krycí list'!#REF!</definedName>
    <definedName name="ZaObjednatele">'Krycí list'!$G$31</definedName>
    <definedName name="Zaokrouhleni">'Krycí list'!$G$24</definedName>
    <definedName name="ZaZhotovitele">'Krycí list'!$D$31</definedName>
    <definedName name="Zhotovitel">'Krycí list'!$D$11:$G$11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2" l="1"/>
  <c r="G73" i="12" l="1"/>
  <c r="G31" i="12" l="1"/>
  <c r="G62" i="12"/>
  <c r="G63" i="12"/>
  <c r="G64" i="12"/>
  <c r="G6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45" i="12"/>
  <c r="G29" i="12"/>
  <c r="G30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8" i="12"/>
  <c r="G68" i="12"/>
  <c r="G69" i="12"/>
  <c r="G70" i="12"/>
  <c r="G71" i="12"/>
  <c r="G72" i="12"/>
  <c r="G75" i="12"/>
  <c r="G7" i="12" l="1"/>
  <c r="I38" i="1"/>
  <c r="I16" i="1" s="1"/>
  <c r="G44" i="12"/>
  <c r="I40" i="1" s="1"/>
  <c r="I18" i="1" s="1"/>
  <c r="G27" i="12"/>
  <c r="G67" i="12" l="1"/>
  <c r="J25" i="1"/>
  <c r="J23" i="1"/>
  <c r="J22" i="1"/>
  <c r="J24" i="1"/>
  <c r="E23" i="1"/>
  <c r="G66" i="12" l="1"/>
  <c r="I41" i="1" l="1"/>
  <c r="I19" i="1" s="1"/>
  <c r="G76" i="12"/>
  <c r="I39" i="1"/>
  <c r="I42" i="1" l="1"/>
  <c r="J41" i="1" s="1"/>
  <c r="I17" i="1"/>
  <c r="I20" i="1"/>
  <c r="G22" i="1" s="1"/>
  <c r="J38" i="1" l="1"/>
  <c r="J39" i="1"/>
  <c r="J40" i="1"/>
  <c r="A22" i="1"/>
  <c r="G25" i="1"/>
  <c r="J42" i="1" l="1"/>
  <c r="A23" i="1"/>
  <c r="G23" i="1"/>
  <c r="G26" i="1" l="1"/>
  <c r="G24" i="1" s="1"/>
  <c r="A24" i="1"/>
  <c r="A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rgb="FF000000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rgb="FF000000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rgb="FF000000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rgb="FF000000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rgb="FF000000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rgb="FF000000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WORK</author>
  </authors>
  <commentList>
    <comment ref="H6" authorId="0" shapeId="0" xr:uid="{64250DE3-BC69-AA4B-A200-D7DABFEC1361}">
      <text>
        <r>
          <rPr>
            <sz val="9"/>
            <color rgb="FF000000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</commentList>
</comments>
</file>

<file path=xl/sharedStrings.xml><?xml version="1.0" encoding="utf-8"?>
<sst xmlns="http://schemas.openxmlformats.org/spreadsheetml/2006/main" count="373" uniqueCount="208">
  <si>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</si>
  <si>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</si>
  <si>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</si>
  <si>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</si>
  <si>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</si>
  <si>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</si>
  <si>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</si>
  <si>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</si>
  <si>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</si>
  <si>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</si>
  <si>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</si>
  <si>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</si>
  <si>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základní DPH</t>
  </si>
  <si>
    <t xml:space="preserve">Základní DPH </t>
  </si>
  <si>
    <t>Číslo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</si>
  <si>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</si>
  <si>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</si>
  <si>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</si>
  <si>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</si>
  <si>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</si>
  <si>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</si>
  <si>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</si>
  <si>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</si>
  <si>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</si>
  <si>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Celkem</t>
  </si>
  <si>
    <t>Rozpis ceny</t>
  </si>
  <si>
    <t>Rekapitulace daní</t>
  </si>
  <si>
    <t>DIČ:</t>
  </si>
  <si>
    <t>Cena celkem s DPH</t>
  </si>
  <si>
    <t>#RTSROZP#</t>
  </si>
  <si>
    <t>Pokyny pro vyplnění</t>
  </si>
  <si>
    <t>IČO:</t>
  </si>
  <si>
    <t>Zadavatel</t>
  </si>
  <si>
    <t>001</t>
  </si>
  <si>
    <t>Fotovoltaická elektrárna 99,0kWp a akumulace 92,8kWh – FVE ZŠ Sluneční</t>
  </si>
  <si>
    <t>Objekt:</t>
  </si>
  <si>
    <t>Rozpočet:</t>
  </si>
  <si>
    <t>Solar gods s.r.o.</t>
  </si>
  <si>
    <t>Město Šumperk</t>
  </si>
  <si>
    <t>Na Folimance 2155/15</t>
  </si>
  <si>
    <t>Praha</t>
  </si>
  <si>
    <t>12000</t>
  </si>
  <si>
    <t>17331501</t>
  </si>
  <si>
    <t>CZK</t>
  </si>
  <si>
    <t>Rekapitulace dílů</t>
  </si>
  <si>
    <t>Typ dílu</t>
  </si>
  <si>
    <t>1</t>
  </si>
  <si>
    <t>Fotovoltaická elektrárna</t>
  </si>
  <si>
    <t>Práce</t>
  </si>
  <si>
    <t>VN</t>
  </si>
  <si>
    <t>Položkový soupis prací a dodávek</t>
  </si>
  <si>
    <t>P.č.</t>
  </si>
  <si>
    <t>Číslo položky</t>
  </si>
  <si>
    <t>Název položky</t>
  </si>
  <si>
    <t>MJ</t>
  </si>
  <si>
    <t>Množství</t>
  </si>
  <si>
    <t>Cen. soustava / platnost</t>
  </si>
  <si>
    <t>Díl:</t>
  </si>
  <si>
    <t>ks</t>
  </si>
  <si>
    <t>Indiv</t>
  </si>
  <si>
    <t>Optimizér</t>
  </si>
  <si>
    <t>Podpůrná konstrukce pro panely</t>
  </si>
  <si>
    <t>kpl</t>
  </si>
  <si>
    <t>Rozvaděč fotovoltaiky RFVE-AC</t>
  </si>
  <si>
    <t>m</t>
  </si>
  <si>
    <t>220890202R00</t>
  </si>
  <si>
    <t>Revize</t>
  </si>
  <si>
    <t>RTS 24/ II</t>
  </si>
  <si>
    <t>650011111R00</t>
  </si>
  <si>
    <t>650031623R00</t>
  </si>
  <si>
    <t>kus</t>
  </si>
  <si>
    <t>650124273RT2</t>
  </si>
  <si>
    <t>650611115R00</t>
  </si>
  <si>
    <t>Montáž nosné konstrukce fotovoltaických panelů na plochou střechu</t>
  </si>
  <si>
    <t>650612231R00</t>
  </si>
  <si>
    <t>650613127R00</t>
  </si>
  <si>
    <t>650614121R00</t>
  </si>
  <si>
    <t>650616127R00</t>
  </si>
  <si>
    <t>2</t>
  </si>
  <si>
    <t>FVE ZŠ Sluneční</t>
  </si>
  <si>
    <t>KRYCÍ LIST ROZPOČTU</t>
  </si>
  <si>
    <t>náměstí Míru 1</t>
  </si>
  <si>
    <t>787 01</t>
  </si>
  <si>
    <t>Šumperk</t>
  </si>
  <si>
    <t>CZ00303461</t>
  </si>
  <si>
    <t>CZ17331501</t>
  </si>
  <si>
    <t>FVE</t>
  </si>
  <si>
    <t>3</t>
  </si>
  <si>
    <t>Fotovoltaický střídač 400V AC, min. 50kW</t>
  </si>
  <si>
    <t>Elektro práce</t>
  </si>
  <si>
    <t>LPS</t>
  </si>
  <si>
    <t>4</t>
  </si>
  <si>
    <t>Montážní práce</t>
  </si>
  <si>
    <t>Požární ucpávky</t>
  </si>
  <si>
    <t>Pronájem lešení nebo plošiny</t>
  </si>
  <si>
    <t>Dopravné, likvidace odpadu, zařízení staveniště</t>
  </si>
  <si>
    <t>Úpravy technické místnosti na nový požázní úsek</t>
  </si>
  <si>
    <t>Koordinace stavby</t>
  </si>
  <si>
    <t>Projektová dokumentace FVE - stupeň skutečného provedení</t>
  </si>
  <si>
    <t>Připojení FVE k distribuci - UTP, místní provozní předpis, nastavení ochran</t>
  </si>
  <si>
    <t>Zaškolení obsluhy</t>
  </si>
  <si>
    <t>Zkušební provoz</t>
  </si>
  <si>
    <t>Svorka spojovací</t>
  </si>
  <si>
    <t>Revize - Hromosvod velkých či složitých budov</t>
  </si>
  <si>
    <t>Ostatní - Neúkolované elmech. práce</t>
  </si>
  <si>
    <t>Ostatní - Doprava a přeprava materiálu, montážních techniků, koordinace</t>
  </si>
  <si>
    <t>Bateriové úložiště s nominální kapacitou min. 92,8kWh vč. bateriového měniče</t>
  </si>
  <si>
    <t>Požární tlačítko FVE STOP vč. požárně odolného propojení</t>
  </si>
  <si>
    <t>Montáž rozváděče, do hmotnosti 50 kg</t>
  </si>
  <si>
    <t>Montáž fotovoltaických panelů na plochou střechu, krystalické panely o výkonu min. 550 Wp</t>
  </si>
  <si>
    <t>Fotovoltaický panel 550Wp</t>
  </si>
  <si>
    <t>Montáž síťového střídače napětí DC/AC fotovoltaických systémů, třífázového 50000 W</t>
  </si>
  <si>
    <t>Montáž výkonového optimizeru stejnosměrného měniče napětí DC/AC, výstupní výkon nad 500 W</t>
  </si>
  <si>
    <t>Montáž lithiových akumulátorových baterií</t>
  </si>
  <si>
    <t>Jímací tyč s rovným koncem, l=4m</t>
  </si>
  <si>
    <t>Stojan pro jímací tyč l=4 m</t>
  </si>
  <si>
    <t>Betonový podstavec pro stojan jímací tyče 12 kg</t>
  </si>
  <si>
    <t>Drát AlMgSi 8mm 7,4M/KG</t>
  </si>
  <si>
    <t>Izolovaný střešní držák vedení AlMgSi délka 435 mm včetně betonového podstavce a příchytky vedení</t>
  </si>
  <si>
    <t>Svorka jímací tyče</t>
  </si>
  <si>
    <t>Svorka univerzální</t>
  </si>
  <si>
    <t>Svorka připojovací</t>
  </si>
  <si>
    <t xml:space="preserve">Elektromontáže - Posun stávajícího vedení LPS do nového umístění </t>
  </si>
  <si>
    <t>Elektromontáže - Demontáž stávajícího vedení LPS</t>
  </si>
  <si>
    <t>Elektromontáže -montáž nového vedení LPS. Pozn.: Použít materiál z demontovaného vedení</t>
  </si>
  <si>
    <t>Elektromontáže -demontáž podpěr vedení pro ploché střechy ze stávajího vedení</t>
  </si>
  <si>
    <t>Elektromontáže -demontáž jímacích tyčí v místě komínů</t>
  </si>
  <si>
    <t>Elektromontáže -montáž izolovaného střešního držáku vedení</t>
  </si>
  <si>
    <t>Elektromontáže - jímací tyč se stojanem a podstavcem</t>
  </si>
  <si>
    <t xml:space="preserve">Ostatní -  odvoz a likvidace demontovaného drátu </t>
  </si>
  <si>
    <t>Rozvaděč fotovoltaiky RFVE-DC</t>
  </si>
  <si>
    <t>DC kabely H1Z2Z2-K6</t>
  </si>
  <si>
    <t>Datové propojovací kabely FTP CAT6</t>
  </si>
  <si>
    <t>AC kabely AYKY 4x50mm²</t>
  </si>
  <si>
    <t>Rozvaděč pro připojení FVE R-BYPASS</t>
  </si>
  <si>
    <t>AC kabely CYKY 3x120+70mm²</t>
  </si>
  <si>
    <t>Kabelový žebřík včetně víka a veškerého spojovacího materiálu</t>
  </si>
  <si>
    <t>Konstrukce se stříškou pro střídač a DC rozvaděč</t>
  </si>
  <si>
    <t>Ostatní příslušenství a drobný materiál (svorky, lišty apod.)</t>
  </si>
  <si>
    <t>Kabelový žlab plný včetně víka a veškerého spojovacího materiálu</t>
  </si>
  <si>
    <t>Montáž konstrukce pro střídač a DC rozvaděč</t>
  </si>
  <si>
    <t>Uložení AC kabelů</t>
  </si>
  <si>
    <t>Montáž požárního tlačítka</t>
  </si>
  <si>
    <t>Montáž kabelových žlabů</t>
  </si>
  <si>
    <t>Uložení DC kabelů</t>
  </si>
  <si>
    <t>Kabel ekvipotenciálního pospojení CYA 16mm² / FeZn d8mm</t>
  </si>
  <si>
    <t>Montáž a uložení kabelů ekvipotenciálního pospojení</t>
  </si>
  <si>
    <t>Uložení datových kabelů</t>
  </si>
  <si>
    <t>Ve všech listech tohoto souboru můžete měnit pouze buňky s modrým pozadím. Jedná se o tyto údaje : 
- údaje o firmě v položce Zhotovitel
- jednotkové ceny položek zadané na maximálně dvě desetinná místa</t>
  </si>
  <si>
    <t>65001T</t>
  </si>
  <si>
    <t>65002T</t>
  </si>
  <si>
    <t>65003T</t>
  </si>
  <si>
    <t>65004T</t>
  </si>
  <si>
    <t>65005T</t>
  </si>
  <si>
    <t>65006T</t>
  </si>
  <si>
    <t>65007T</t>
  </si>
  <si>
    <t>65008T</t>
  </si>
  <si>
    <t>65009T</t>
  </si>
  <si>
    <t>65010T</t>
  </si>
  <si>
    <t>65011T</t>
  </si>
  <si>
    <t>65012T</t>
  </si>
  <si>
    <t>65014T</t>
  </si>
  <si>
    <t>65015T</t>
  </si>
  <si>
    <t>65016T</t>
  </si>
  <si>
    <t>65017T</t>
  </si>
  <si>
    <t>65018T</t>
  </si>
  <si>
    <t>65019T</t>
  </si>
  <si>
    <t>Cena bez DPH / MJ</t>
  </si>
  <si>
    <t>005124010R</t>
  </si>
  <si>
    <t>004111020R</t>
  </si>
  <si>
    <t>hod.</t>
  </si>
  <si>
    <t>650020T</t>
  </si>
  <si>
    <t>650041112RT2</t>
  </si>
  <si>
    <t>650052316R00</t>
  </si>
  <si>
    <t>650021T</t>
  </si>
  <si>
    <t>650022T</t>
  </si>
  <si>
    <t>650023T</t>
  </si>
  <si>
    <t>650024T</t>
  </si>
  <si>
    <t>Dokumentace skutečného provedení LPS</t>
  </si>
  <si>
    <t>651037</t>
  </si>
  <si>
    <t>651038</t>
  </si>
  <si>
    <t>651039</t>
  </si>
  <si>
    <t>651040</t>
  </si>
  <si>
    <t>651041</t>
  </si>
  <si>
    <t>651042</t>
  </si>
  <si>
    <t>651043</t>
  </si>
  <si>
    <t>651044</t>
  </si>
  <si>
    <t>651045</t>
  </si>
  <si>
    <t>651046</t>
  </si>
  <si>
    <t>651047</t>
  </si>
  <si>
    <t>651048</t>
  </si>
  <si>
    <t>651049</t>
  </si>
  <si>
    <t>651050</t>
  </si>
  <si>
    <t>651051</t>
  </si>
  <si>
    <t>651052</t>
  </si>
  <si>
    <t>651053</t>
  </si>
  <si>
    <t>651054</t>
  </si>
  <si>
    <t>651055</t>
  </si>
  <si>
    <t>651056</t>
  </si>
  <si>
    <t>651057</t>
  </si>
  <si>
    <t>652059</t>
  </si>
  <si>
    <t>652060</t>
  </si>
  <si>
    <t>652063</t>
  </si>
  <si>
    <t>652064</t>
  </si>
  <si>
    <t>652065</t>
  </si>
  <si>
    <t>Celkem bez DPH</t>
  </si>
  <si>
    <t>Úprava stávající elektroinstalace pro připojení FVE (naspojkování přívodního kabelu do R-BYPASS)</t>
  </si>
  <si>
    <t>Komplexní servis stavby po dobu 5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</si>
</sst>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6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9"/>
      <color rgb="FF00000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8" fillId="0" borderId="6" xfId="0" applyFont="1" applyBorder="1" applyAlignment="1">
      <alignment vertical="center"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3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3" fillId="5" borderId="28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6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6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14" fillId="0" borderId="0" xfId="0" applyFont="1"/>
    <xf numFmtId="49" fontId="0" fillId="0" borderId="6" xfId="0" applyNumberFormat="1" applyBorder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0" fontId="8" fillId="0" borderId="18" xfId="0" applyFont="1" applyBorder="1" applyAlignment="1">
      <alignment horizontal="left" vertical="top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14" fillId="0" borderId="36" xfId="0" applyNumberFormat="1" applyFont="1" applyBorder="1" applyAlignment="1">
      <alignment horizontal="left" vertical="center"/>
    </xf>
    <xf numFmtId="49" fontId="14" fillId="0" borderId="36" xfId="0" applyNumberFormat="1" applyFont="1" applyBorder="1" applyAlignment="1">
      <alignment horizontal="left" vertical="center" wrapText="1"/>
    </xf>
    <xf numFmtId="0" fontId="14" fillId="0" borderId="36" xfId="0" applyFont="1" applyBorder="1" applyAlignment="1">
      <alignment horizontal="center" vertical="center" shrinkToFit="1"/>
    </xf>
    <xf numFmtId="3" fontId="14" fillId="0" borderId="36" xfId="0" applyNumberFormat="1" applyFont="1" applyBorder="1" applyAlignment="1">
      <alignment horizontal="center" vertical="center" shrinkToFit="1"/>
    </xf>
    <xf numFmtId="49" fontId="14" fillId="0" borderId="36" xfId="0" applyNumberFormat="1" applyFont="1" applyBorder="1" applyAlignment="1">
      <alignment vertical="top"/>
    </xf>
    <xf numFmtId="0" fontId="0" fillId="5" borderId="37" xfId="0" applyFill="1" applyBorder="1" applyAlignment="1">
      <alignment vertical="center"/>
    </xf>
    <xf numFmtId="49" fontId="0" fillId="5" borderId="37" xfId="0" applyNumberFormat="1" applyFill="1" applyBorder="1" applyAlignment="1">
      <alignment vertical="center"/>
    </xf>
    <xf numFmtId="0" fontId="0" fillId="5" borderId="37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 wrapText="1"/>
    </xf>
    <xf numFmtId="0" fontId="0" fillId="5" borderId="37" xfId="0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4" fontId="14" fillId="0" borderId="39" xfId="0" applyNumberFormat="1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/>
    </xf>
    <xf numFmtId="49" fontId="14" fillId="0" borderId="41" xfId="0" applyNumberFormat="1" applyFont="1" applyBorder="1" applyAlignment="1">
      <alignment horizontal="left" vertical="center"/>
    </xf>
    <xf numFmtId="49" fontId="14" fillId="0" borderId="41" xfId="0" applyNumberFormat="1" applyFont="1" applyBorder="1" applyAlignment="1">
      <alignment horizontal="left" vertical="center" wrapText="1"/>
    </xf>
    <xf numFmtId="0" fontId="14" fillId="0" borderId="41" xfId="0" applyFont="1" applyBorder="1" applyAlignment="1">
      <alignment horizontal="center" vertical="center" shrinkToFit="1"/>
    </xf>
    <xf numFmtId="3" fontId="14" fillId="0" borderId="41" xfId="0" applyNumberFormat="1" applyFont="1" applyBorder="1" applyAlignment="1">
      <alignment horizontal="center" vertical="center" shrinkToFit="1"/>
    </xf>
    <xf numFmtId="4" fontId="14" fillId="0" borderId="42" xfId="0" applyNumberFormat="1" applyFont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left" vertical="center"/>
    </xf>
    <xf numFmtId="49" fontId="8" fillId="3" borderId="7" xfId="0" applyNumberFormat="1" applyFont="1" applyFill="1" applyBorder="1" applyAlignment="1">
      <alignment horizontal="left" vertical="center"/>
    </xf>
    <xf numFmtId="49" fontId="8" fillId="3" borderId="7" xfId="0" applyNumberFormat="1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/>
    </xf>
    <xf numFmtId="4" fontId="14" fillId="4" borderId="36" xfId="0" applyNumberFormat="1" applyFont="1" applyFill="1" applyBorder="1" applyAlignment="1" applyProtection="1">
      <alignment horizontal="right" vertical="center" wrapText="1" indent="1"/>
      <protection locked="0"/>
    </xf>
    <xf numFmtId="4" fontId="14" fillId="0" borderId="36" xfId="0" applyNumberFormat="1" applyFont="1" applyBorder="1" applyAlignment="1">
      <alignment horizontal="right" vertical="center" wrapText="1" indent="1"/>
    </xf>
    <xf numFmtId="4" fontId="14" fillId="4" borderId="41" xfId="0" applyNumberFormat="1" applyFont="1" applyFill="1" applyBorder="1" applyAlignment="1" applyProtection="1">
      <alignment horizontal="right" vertical="center" wrapText="1" indent="1"/>
      <protection locked="0"/>
    </xf>
    <xf numFmtId="4" fontId="14" fillId="0" borderId="41" xfId="0" applyNumberFormat="1" applyFont="1" applyBorder="1" applyAlignment="1">
      <alignment horizontal="right" vertical="center" wrapText="1" indent="1"/>
    </xf>
    <xf numFmtId="0" fontId="8" fillId="3" borderId="7" xfId="0" applyFont="1" applyFill="1" applyBorder="1" applyAlignment="1">
      <alignment horizontal="right" vertical="center" wrapText="1" indent="1"/>
    </xf>
    <xf numFmtId="4" fontId="8" fillId="3" borderId="13" xfId="0" applyNumberFormat="1" applyFont="1" applyFill="1" applyBorder="1" applyAlignment="1">
      <alignment horizontal="right" vertical="center" wrapText="1" indent="1"/>
    </xf>
    <xf numFmtId="49" fontId="7" fillId="0" borderId="34" xfId="0" applyNumberFormat="1" applyFont="1" applyBorder="1" applyAlignment="1">
      <alignment vertical="center"/>
    </xf>
    <xf numFmtId="4" fontId="7" fillId="0" borderId="36" xfId="0" applyNumberFormat="1" applyFont="1" applyBorder="1" applyAlignment="1">
      <alignment horizontal="center" vertical="center"/>
    </xf>
    <xf numFmtId="4" fontId="7" fillId="0" borderId="36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14" fillId="0" borderId="43" xfId="0" applyFont="1" applyBorder="1" applyAlignment="1">
      <alignment horizontal="center" vertical="center"/>
    </xf>
    <xf numFmtId="49" fontId="14" fillId="0" borderId="44" xfId="0" applyNumberFormat="1" applyFont="1" applyBorder="1" applyAlignment="1">
      <alignment horizontal="left" vertical="center"/>
    </xf>
    <xf numFmtId="49" fontId="14" fillId="0" borderId="44" xfId="0" applyNumberFormat="1" applyFont="1" applyBorder="1" applyAlignment="1">
      <alignment horizontal="left" vertical="center" wrapText="1"/>
    </xf>
    <xf numFmtId="0" fontId="14" fillId="0" borderId="44" xfId="0" applyFont="1" applyBorder="1" applyAlignment="1">
      <alignment horizontal="center" vertical="center" shrinkToFit="1"/>
    </xf>
    <xf numFmtId="3" fontId="14" fillId="0" borderId="44" xfId="0" applyNumberFormat="1" applyFont="1" applyBorder="1" applyAlignment="1">
      <alignment horizontal="center" vertical="center" shrinkToFit="1"/>
    </xf>
    <xf numFmtId="4" fontId="14" fillId="4" borderId="44" xfId="0" applyNumberFormat="1" applyFont="1" applyFill="1" applyBorder="1" applyAlignment="1" applyProtection="1">
      <alignment horizontal="right" vertical="center" wrapText="1" indent="1"/>
      <protection locked="0"/>
    </xf>
    <xf numFmtId="4" fontId="14" fillId="0" borderId="44" xfId="0" applyNumberFormat="1" applyFont="1" applyBorder="1" applyAlignment="1">
      <alignment horizontal="right" vertical="center" wrapText="1" indent="1"/>
    </xf>
    <xf numFmtId="4" fontId="14" fillId="0" borderId="45" xfId="0" applyNumberFormat="1" applyFont="1" applyBorder="1" applyAlignment="1">
      <alignment horizontal="center" vertical="center" shrinkToFit="1"/>
    </xf>
    <xf numFmtId="0" fontId="8" fillId="3" borderId="23" xfId="0" applyFont="1" applyFill="1" applyBorder="1" applyAlignment="1">
      <alignment horizontal="left" vertical="center"/>
    </xf>
    <xf numFmtId="49" fontId="8" fillId="3" borderId="24" xfId="0" applyNumberFormat="1" applyFont="1" applyFill="1" applyBorder="1" applyAlignment="1">
      <alignment horizontal="left" vertical="center"/>
    </xf>
    <xf numFmtId="49" fontId="8" fillId="3" borderId="24" xfId="0" applyNumberFormat="1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center" vertical="center" shrinkToFit="1"/>
    </xf>
    <xf numFmtId="165" fontId="8" fillId="3" borderId="24" xfId="0" applyNumberFormat="1" applyFont="1" applyFill="1" applyBorder="1" applyAlignment="1">
      <alignment horizontal="center" vertical="center" shrinkToFit="1"/>
    </xf>
    <xf numFmtId="4" fontId="8" fillId="3" borderId="24" xfId="0" applyNumberFormat="1" applyFont="1" applyFill="1" applyBorder="1" applyAlignment="1">
      <alignment horizontal="right" vertical="center" wrapText="1" indent="1"/>
    </xf>
    <xf numFmtId="4" fontId="8" fillId="3" borderId="25" xfId="0" applyNumberFormat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22" xfId="0" applyNumberFormat="1" applyFont="1" applyBorder="1" applyAlignment="1">
      <alignment horizontal="right" vertical="center" indent="1"/>
    </xf>
    <xf numFmtId="4" fontId="12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0" fillId="0" borderId="15" xfId="0" applyNumberFormat="1" applyFont="1" applyBorder="1" applyAlignment="1">
      <alignment horizontal="right" vertical="center" indent="1"/>
    </xf>
    <xf numFmtId="4" fontId="10" fillId="0" borderId="22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18" xfId="0" applyNumberFormat="1" applyBorder="1" applyAlignment="1">
      <alignment horizontal="left" vertical="center" wrapText="1"/>
    </xf>
    <xf numFmtId="4" fontId="10" fillId="0" borderId="16" xfId="0" applyNumberFormat="1" applyFont="1" applyBorder="1" applyAlignment="1">
      <alignment horizontal="right" vertical="center" indent="1"/>
    </xf>
    <xf numFmtId="4" fontId="11" fillId="3" borderId="7" xfId="0" applyNumberFormat="1" applyFont="1" applyFill="1" applyBorder="1" applyAlignment="1">
      <alignment horizontal="right" vertical="center"/>
    </xf>
    <xf numFmtId="4" fontId="10" fillId="0" borderId="15" xfId="0" applyNumberFormat="1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2" fontId="11" fillId="3" borderId="7" xfId="0" applyNumberFormat="1" applyFont="1" applyFill="1" applyBorder="1" applyAlignment="1">
      <alignment horizontal="right"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8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G13" sqref="G13"/>
    </sheetView>
  </sheetViews>
  <sheetFormatPr baseColWidth="10" defaultColWidth="8.83203125" defaultRowHeight="13"/>
  <sheetData>
    <row r="1" spans="1:7">
      <c r="A1" s="20" t="s">
        <v>30</v>
      </c>
    </row>
    <row r="2" spans="1:7" ht="67" customHeight="1">
      <c r="A2" s="168" t="s">
        <v>148</v>
      </c>
      <c r="B2" s="168"/>
      <c r="C2" s="168"/>
      <c r="D2" s="168"/>
      <c r="E2" s="168"/>
      <c r="F2" s="168"/>
      <c r="G2" s="168"/>
    </row>
  </sheetData>
  <sheetProtection algorithmName="SHA-512" hashValue="1N5HxbRoHIkB63IWfW84l9hx/wrU6oJKLUp+cc5tjrJ1f6YvBEsnf8bumdWmgLBQuMUewlmjMjeV5gcGppWJXQ==" saltValue="5+ct2Rc8yhqQMHDSkh9obg==" spinCount="100000" sheet="1" objects="1" scenarios="1" formatCell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45"/>
  <sheetViews>
    <sheetView showGridLines="0" tabSelected="1" view="pageBreakPreview" topLeftCell="B1" zoomScale="130" zoomScaleNormal="100" zoomScaleSheetLayoutView="130" workbookViewId="0">
      <selection activeCell="D11" sqref="D11:G11"/>
    </sheetView>
  </sheetViews>
  <sheetFormatPr baseColWidth="10" defaultColWidth="9" defaultRowHeight="13"/>
  <cols>
    <col min="1" max="1" width="8.5" hidden="1" customWidth="1"/>
    <col min="2" max="2" width="13.5" customWidth="1"/>
    <col min="3" max="3" width="7.5" style="49" customWidth="1"/>
    <col min="4" max="4" width="13" style="49" customWidth="1"/>
    <col min="5" max="5" width="9.6640625" style="49" customWidth="1"/>
    <col min="6" max="6" width="11.6640625" customWidth="1"/>
    <col min="7" max="9" width="13" customWidth="1"/>
    <col min="10" max="10" width="5.5" customWidth="1"/>
    <col min="11" max="11" width="4.33203125" customWidth="1"/>
    <col min="12" max="15" width="10.6640625" customWidth="1"/>
  </cols>
  <sheetData>
    <row r="1" spans="1:15" ht="33.75" customHeight="1">
      <c r="A1" s="45" t="s">
        <v>29</v>
      </c>
      <c r="B1" s="169" t="s">
        <v>80</v>
      </c>
      <c r="C1" s="170"/>
      <c r="D1" s="170"/>
      <c r="E1" s="170"/>
      <c r="F1" s="170"/>
      <c r="G1" s="170"/>
      <c r="H1" s="170"/>
      <c r="I1" s="170"/>
      <c r="J1" s="171"/>
    </row>
    <row r="2" spans="1:15" ht="36" customHeight="1">
      <c r="A2" s="2"/>
      <c r="B2" s="70" t="s">
        <v>18</v>
      </c>
      <c r="C2" s="71"/>
      <c r="D2" s="72" t="s">
        <v>33</v>
      </c>
      <c r="E2" s="178" t="s">
        <v>34</v>
      </c>
      <c r="F2" s="179"/>
      <c r="G2" s="179"/>
      <c r="H2" s="179"/>
      <c r="I2" s="179"/>
      <c r="J2" s="180"/>
      <c r="O2" s="1"/>
    </row>
    <row r="3" spans="1:15" ht="27" customHeight="1">
      <c r="A3" s="2"/>
      <c r="B3" s="73" t="s">
        <v>35</v>
      </c>
      <c r="C3" s="71"/>
      <c r="D3" s="74" t="s">
        <v>33</v>
      </c>
      <c r="E3" s="181" t="s">
        <v>79</v>
      </c>
      <c r="F3" s="182"/>
      <c r="G3" s="182"/>
      <c r="H3" s="182"/>
      <c r="I3" s="182"/>
      <c r="J3" s="183"/>
    </row>
    <row r="4" spans="1:15" ht="23.25" customHeight="1">
      <c r="A4" s="69">
        <v>182</v>
      </c>
      <c r="B4" s="75" t="s">
        <v>36</v>
      </c>
      <c r="C4" s="76"/>
      <c r="D4" s="77" t="s">
        <v>33</v>
      </c>
      <c r="E4" s="195" t="s">
        <v>79</v>
      </c>
      <c r="F4" s="196"/>
      <c r="G4" s="196"/>
      <c r="H4" s="196"/>
      <c r="I4" s="196"/>
      <c r="J4" s="197"/>
    </row>
    <row r="5" spans="1:15" ht="24" customHeight="1">
      <c r="A5" s="2"/>
      <c r="B5" s="30" t="s">
        <v>32</v>
      </c>
      <c r="D5" s="200" t="s">
        <v>38</v>
      </c>
      <c r="E5" s="201"/>
      <c r="F5" s="201"/>
      <c r="G5" s="201"/>
      <c r="H5" s="17" t="s">
        <v>31</v>
      </c>
      <c r="I5" s="21">
        <v>303461</v>
      </c>
      <c r="J5" s="8"/>
    </row>
    <row r="6" spans="1:15" ht="15.75" customHeight="1">
      <c r="A6" s="2"/>
      <c r="B6" s="27"/>
      <c r="C6" s="51"/>
      <c r="D6" s="202" t="s">
        <v>81</v>
      </c>
      <c r="E6" s="203"/>
      <c r="F6" s="203"/>
      <c r="G6" s="203"/>
      <c r="H6" s="17" t="s">
        <v>27</v>
      </c>
      <c r="I6" s="21" t="s">
        <v>84</v>
      </c>
      <c r="J6" s="8"/>
    </row>
    <row r="7" spans="1:15" ht="15.75" customHeight="1">
      <c r="A7" s="2"/>
      <c r="B7" s="28"/>
      <c r="C7" s="52"/>
      <c r="D7" s="68" t="s">
        <v>82</v>
      </c>
      <c r="E7" s="68" t="s">
        <v>83</v>
      </c>
      <c r="F7" s="68"/>
      <c r="G7" s="68"/>
      <c r="H7" s="23"/>
      <c r="I7" s="22"/>
      <c r="J7" s="33"/>
    </row>
    <row r="8" spans="1:15" ht="24" customHeight="1">
      <c r="A8" s="2"/>
      <c r="B8" s="30" t="s">
        <v>16</v>
      </c>
      <c r="D8" s="205" t="s">
        <v>37</v>
      </c>
      <c r="E8" s="205"/>
      <c r="F8" s="205"/>
      <c r="G8" s="205"/>
      <c r="H8" s="17" t="s">
        <v>31</v>
      </c>
      <c r="I8" s="78" t="s">
        <v>42</v>
      </c>
      <c r="J8" s="8"/>
    </row>
    <row r="9" spans="1:15" ht="15.75" customHeight="1">
      <c r="A9" s="2"/>
      <c r="B9" s="2"/>
      <c r="D9" s="204" t="s">
        <v>39</v>
      </c>
      <c r="E9" s="204"/>
      <c r="F9" s="204"/>
      <c r="G9" s="204"/>
      <c r="H9" s="17" t="s">
        <v>27</v>
      </c>
      <c r="I9" s="21" t="s">
        <v>85</v>
      </c>
      <c r="J9" s="8"/>
    </row>
    <row r="10" spans="1:15" ht="15.75" customHeight="1">
      <c r="A10" s="2"/>
      <c r="B10" s="34"/>
      <c r="C10" s="52"/>
      <c r="D10" s="112" t="s">
        <v>41</v>
      </c>
      <c r="E10" s="113" t="s">
        <v>40</v>
      </c>
      <c r="F10" s="23"/>
      <c r="G10" s="14"/>
      <c r="H10" s="14"/>
      <c r="I10" s="35"/>
      <c r="J10" s="33"/>
    </row>
    <row r="11" spans="1:15" ht="24" customHeight="1">
      <c r="A11" s="2"/>
      <c r="B11" s="30" t="s">
        <v>15</v>
      </c>
      <c r="D11" s="185"/>
      <c r="E11" s="185"/>
      <c r="F11" s="185"/>
      <c r="G11" s="185"/>
      <c r="H11" s="17" t="s">
        <v>31</v>
      </c>
      <c r="I11" s="79"/>
      <c r="J11" s="8"/>
    </row>
    <row r="12" spans="1:15" ht="15.75" customHeight="1">
      <c r="A12" s="2"/>
      <c r="B12" s="27"/>
      <c r="C12" s="51"/>
      <c r="D12" s="194"/>
      <c r="E12" s="194"/>
      <c r="F12" s="194"/>
      <c r="G12" s="194"/>
      <c r="H12" s="17" t="s">
        <v>27</v>
      </c>
      <c r="I12" s="79"/>
      <c r="J12" s="8"/>
    </row>
    <row r="13" spans="1:15" ht="15.75" customHeight="1">
      <c r="A13" s="2"/>
      <c r="B13" s="28"/>
      <c r="C13" s="52"/>
      <c r="D13" s="80"/>
      <c r="E13" s="198"/>
      <c r="F13" s="199"/>
      <c r="G13" s="199"/>
      <c r="H13" s="18"/>
      <c r="I13" s="22"/>
      <c r="J13" s="33"/>
    </row>
    <row r="14" spans="1:15" ht="24" customHeight="1">
      <c r="A14" s="2"/>
      <c r="B14" s="41" t="s">
        <v>17</v>
      </c>
      <c r="C14" s="53"/>
      <c r="D14" s="114" t="s">
        <v>37</v>
      </c>
      <c r="E14" s="54"/>
      <c r="F14" s="42"/>
      <c r="G14" s="42"/>
      <c r="H14" s="43"/>
      <c r="I14" s="42"/>
      <c r="J14" s="44"/>
    </row>
    <row r="15" spans="1:15" ht="32.25" customHeight="1">
      <c r="A15" s="2"/>
      <c r="B15" s="34" t="s">
        <v>25</v>
      </c>
      <c r="C15" s="55"/>
      <c r="D15" s="50"/>
      <c r="E15" s="184"/>
      <c r="F15" s="184"/>
      <c r="G15" s="186"/>
      <c r="H15" s="186"/>
      <c r="I15" s="186" t="s">
        <v>24</v>
      </c>
      <c r="J15" s="187"/>
    </row>
    <row r="16" spans="1:15" ht="23.25" customHeight="1">
      <c r="A16" s="108" t="s">
        <v>20</v>
      </c>
      <c r="B16" s="37" t="s">
        <v>86</v>
      </c>
      <c r="C16" s="56"/>
      <c r="D16" s="57"/>
      <c r="E16" s="175"/>
      <c r="F16" s="176"/>
      <c r="G16" s="175"/>
      <c r="H16" s="176"/>
      <c r="I16" s="175">
        <f>I38</f>
        <v>0</v>
      </c>
      <c r="J16" s="177"/>
    </row>
    <row r="17" spans="1:10" ht="23.25" customHeight="1">
      <c r="A17" s="108" t="s">
        <v>21</v>
      </c>
      <c r="B17" s="37" t="s">
        <v>22</v>
      </c>
      <c r="C17" s="56"/>
      <c r="D17" s="57"/>
      <c r="E17" s="175"/>
      <c r="F17" s="176"/>
      <c r="G17" s="175"/>
      <c r="H17" s="176"/>
      <c r="I17" s="175">
        <f>I39</f>
        <v>0</v>
      </c>
      <c r="J17" s="177"/>
    </row>
    <row r="18" spans="1:10" ht="23.25" customHeight="1">
      <c r="A18" s="108" t="s">
        <v>22</v>
      </c>
      <c r="B18" s="37" t="s">
        <v>90</v>
      </c>
      <c r="C18" s="56"/>
      <c r="D18" s="57"/>
      <c r="E18" s="175"/>
      <c r="F18" s="176"/>
      <c r="G18" s="175"/>
      <c r="H18" s="176"/>
      <c r="I18" s="175">
        <f>I40</f>
        <v>0</v>
      </c>
      <c r="J18" s="177"/>
    </row>
    <row r="19" spans="1:10" ht="23.25" customHeight="1">
      <c r="A19" s="108" t="s">
        <v>49</v>
      </c>
      <c r="B19" s="37" t="s">
        <v>23</v>
      </c>
      <c r="C19" s="56"/>
      <c r="D19" s="57"/>
      <c r="E19" s="175"/>
      <c r="F19" s="176"/>
      <c r="G19" s="175"/>
      <c r="H19" s="176"/>
      <c r="I19" s="175">
        <f>I41</f>
        <v>0</v>
      </c>
      <c r="J19" s="177"/>
    </row>
    <row r="20" spans="1:10" ht="23.25" customHeight="1">
      <c r="A20" s="2"/>
      <c r="B20" s="46" t="s">
        <v>24</v>
      </c>
      <c r="C20" s="58"/>
      <c r="D20" s="59"/>
      <c r="E20" s="188"/>
      <c r="F20" s="189"/>
      <c r="G20" s="188"/>
      <c r="H20" s="189"/>
      <c r="I20" s="188">
        <f>SUM(I16:J19)</f>
        <v>0</v>
      </c>
      <c r="J20" s="206"/>
    </row>
    <row r="21" spans="1:10" ht="33" customHeight="1">
      <c r="A21" s="2"/>
      <c r="B21" s="40" t="s">
        <v>26</v>
      </c>
      <c r="C21" s="56"/>
      <c r="D21" s="57"/>
      <c r="E21" s="60"/>
      <c r="F21" s="38"/>
      <c r="G21" s="32"/>
      <c r="H21" s="32"/>
      <c r="I21" s="32"/>
      <c r="J21" s="39"/>
    </row>
    <row r="22" spans="1:10" ht="23.25" customHeight="1">
      <c r="A22" s="2">
        <f>ZakladDPHZakl*SazbaDPH2/100</f>
        <v>0</v>
      </c>
      <c r="B22" s="37" t="s">
        <v>12</v>
      </c>
      <c r="C22" s="56"/>
      <c r="D22" s="57"/>
      <c r="E22" s="61">
        <v>21</v>
      </c>
      <c r="F22" s="38" t="s">
        <v>0</v>
      </c>
      <c r="G22" s="208">
        <f>I20</f>
        <v>0</v>
      </c>
      <c r="H22" s="209"/>
      <c r="I22" s="209"/>
      <c r="J22" s="39" t="str">
        <f t="shared" ref="J22:J25" si="0">Mena</f>
        <v>CZK</v>
      </c>
    </row>
    <row r="23" spans="1:10" ht="23.25" customHeight="1">
      <c r="A23" s="2">
        <f>(A22-INT(A22))*100</f>
        <v>0</v>
      </c>
      <c r="B23" s="31" t="s">
        <v>13</v>
      </c>
      <c r="C23" s="62"/>
      <c r="D23" s="50"/>
      <c r="E23" s="63">
        <f>SazbaDPH2</f>
        <v>21</v>
      </c>
      <c r="F23" s="29" t="s">
        <v>0</v>
      </c>
      <c r="G23" s="172">
        <f>A22</f>
        <v>0</v>
      </c>
      <c r="H23" s="173"/>
      <c r="I23" s="173"/>
      <c r="J23" s="36" t="str">
        <f t="shared" si="0"/>
        <v>CZK</v>
      </c>
    </row>
    <row r="24" spans="1:10" ht="23.25" customHeight="1" thickBot="1">
      <c r="A24" s="2" t="e">
        <f>ZakladDPHSni+DPHSni+ZakladDPHZakl+DPHZakl</f>
        <v>#REF!</v>
      </c>
      <c r="B24" s="30" t="s">
        <v>4</v>
      </c>
      <c r="C24" s="149"/>
      <c r="D24" s="150"/>
      <c r="E24" s="149"/>
      <c r="F24" s="151"/>
      <c r="G24" s="174">
        <f>CenaCelkem-(ZakladDPHZakl+DPHZakl)</f>
        <v>0</v>
      </c>
      <c r="H24" s="174"/>
      <c r="I24" s="174"/>
      <c r="J24" s="152" t="str">
        <f t="shared" si="0"/>
        <v>CZK</v>
      </c>
    </row>
    <row r="25" spans="1:10" ht="27.75" customHeight="1" thickBot="1">
      <c r="A25" s="2"/>
      <c r="B25" s="82" t="s">
        <v>19</v>
      </c>
      <c r="C25" s="83"/>
      <c r="D25" s="83"/>
      <c r="E25" s="84"/>
      <c r="F25" s="85"/>
      <c r="G25" s="207">
        <f>ZakladDPHZakl</f>
        <v>0</v>
      </c>
      <c r="H25" s="210"/>
      <c r="I25" s="210"/>
      <c r="J25" s="88" t="str">
        <f t="shared" si="0"/>
        <v>CZK</v>
      </c>
    </row>
    <row r="26" spans="1:10" ht="27.75" customHeight="1" thickBot="1">
      <c r="A26" s="2" t="e">
        <f>(A24-INT(A24))*100</f>
        <v>#REF!</v>
      </c>
      <c r="B26" s="82" t="s">
        <v>28</v>
      </c>
      <c r="C26" s="86"/>
      <c r="D26" s="86"/>
      <c r="E26" s="86"/>
      <c r="F26" s="87"/>
      <c r="G26" s="207">
        <f>ZakladDPHZakl+DPHZakl</f>
        <v>0</v>
      </c>
      <c r="H26" s="207"/>
      <c r="I26" s="207"/>
      <c r="J26" s="88" t="s">
        <v>43</v>
      </c>
    </row>
    <row r="27" spans="1:10" ht="12.75" customHeight="1">
      <c r="A27" s="2"/>
      <c r="B27" s="2"/>
      <c r="J27" s="9"/>
    </row>
    <row r="28" spans="1:10" ht="30" customHeight="1">
      <c r="A28" s="2"/>
      <c r="B28" s="2"/>
      <c r="J28" s="9"/>
    </row>
    <row r="29" spans="1:10" ht="18.75" customHeight="1">
      <c r="A29" s="2"/>
      <c r="B29" s="16"/>
      <c r="C29" s="64" t="s">
        <v>11</v>
      </c>
      <c r="D29" s="65"/>
      <c r="E29" s="65"/>
      <c r="F29" s="15" t="s">
        <v>10</v>
      </c>
      <c r="G29" s="25"/>
      <c r="H29" s="26"/>
      <c r="I29" s="25"/>
      <c r="J29" s="9"/>
    </row>
    <row r="30" spans="1:10" ht="47.25" customHeight="1">
      <c r="A30" s="2"/>
      <c r="B30" s="2"/>
      <c r="J30" s="9"/>
    </row>
    <row r="31" spans="1:10" s="20" customFormat="1" ht="18.75" customHeight="1">
      <c r="A31" s="19"/>
      <c r="B31" s="19"/>
      <c r="C31" s="66"/>
      <c r="D31" s="190"/>
      <c r="E31" s="191"/>
      <c r="G31" s="192" t="s">
        <v>38</v>
      </c>
      <c r="H31" s="193"/>
      <c r="I31" s="193"/>
      <c r="J31" s="24"/>
    </row>
    <row r="32" spans="1:10" ht="12.75" customHeight="1">
      <c r="A32" s="2"/>
      <c r="B32" s="2"/>
      <c r="D32" s="213" t="s">
        <v>2</v>
      </c>
      <c r="E32" s="213"/>
      <c r="H32" s="10" t="s">
        <v>3</v>
      </c>
      <c r="J32" s="9"/>
    </row>
    <row r="33" spans="1:10" ht="13.5" customHeight="1" thickBot="1">
      <c r="A33" s="11"/>
      <c r="B33" s="11"/>
      <c r="C33" s="67"/>
      <c r="D33" s="67"/>
      <c r="E33" s="67"/>
      <c r="F33" s="12"/>
      <c r="G33" s="12"/>
      <c r="H33" s="12"/>
      <c r="I33" s="12"/>
      <c r="J33" s="13"/>
    </row>
    <row r="35" spans="1:10" ht="16">
      <c r="B35" s="89" t="s">
        <v>44</v>
      </c>
    </row>
    <row r="37" spans="1:10" ht="25.5" customHeight="1">
      <c r="A37" s="91"/>
      <c r="B37" s="94" t="s">
        <v>14</v>
      </c>
      <c r="C37" s="94" t="s">
        <v>5</v>
      </c>
      <c r="D37" s="95"/>
      <c r="E37" s="95"/>
      <c r="F37" s="96" t="s">
        <v>45</v>
      </c>
      <c r="G37" s="96"/>
      <c r="H37" s="96"/>
      <c r="I37" s="96" t="s">
        <v>205</v>
      </c>
      <c r="J37" s="96" t="s">
        <v>0</v>
      </c>
    </row>
    <row r="38" spans="1:10" ht="36.75" customHeight="1">
      <c r="A38" s="92"/>
      <c r="B38" s="97" t="s">
        <v>46</v>
      </c>
      <c r="C38" s="211" t="s">
        <v>47</v>
      </c>
      <c r="D38" s="212"/>
      <c r="E38" s="212"/>
      <c r="F38" s="106" t="s">
        <v>86</v>
      </c>
      <c r="G38" s="98"/>
      <c r="H38" s="98"/>
      <c r="I38" s="98">
        <f>'001 Pol'!G7</f>
        <v>0</v>
      </c>
      <c r="J38" s="103" t="str">
        <f>IF($I$42=0,"",I38/$I$42*100)</f>
        <v/>
      </c>
    </row>
    <row r="39" spans="1:10" ht="36.75" customHeight="1">
      <c r="A39" s="92"/>
      <c r="B39" s="97" t="s">
        <v>78</v>
      </c>
      <c r="C39" s="211" t="s">
        <v>48</v>
      </c>
      <c r="D39" s="212"/>
      <c r="E39" s="212"/>
      <c r="F39" s="106" t="s">
        <v>22</v>
      </c>
      <c r="G39" s="98"/>
      <c r="H39" s="98"/>
      <c r="I39" s="98">
        <f>'001 Pol'!G27</f>
        <v>0</v>
      </c>
      <c r="J39" s="103" t="str">
        <f>IF($I$42=0,"",I39/$I$42*100)</f>
        <v/>
      </c>
    </row>
    <row r="40" spans="1:10" ht="36.75" customHeight="1">
      <c r="A40" s="92"/>
      <c r="B40" s="97" t="s">
        <v>87</v>
      </c>
      <c r="C40" s="211" t="s">
        <v>90</v>
      </c>
      <c r="D40" s="212"/>
      <c r="E40" s="212"/>
      <c r="F40" s="106" t="s">
        <v>90</v>
      </c>
      <c r="G40" s="98"/>
      <c r="H40" s="98"/>
      <c r="I40" s="98">
        <f>'001 Pol'!G44</f>
        <v>0</v>
      </c>
      <c r="J40" s="103" t="str">
        <f>IF($I$42=0,"",I40/$I$42*100)</f>
        <v/>
      </c>
    </row>
    <row r="41" spans="1:10" ht="36.75" customHeight="1">
      <c r="A41" s="92"/>
      <c r="B41" s="146" t="s">
        <v>91</v>
      </c>
      <c r="C41" s="211" t="s">
        <v>23</v>
      </c>
      <c r="D41" s="212"/>
      <c r="E41" s="212"/>
      <c r="F41" s="147" t="s">
        <v>49</v>
      </c>
      <c r="G41" s="148"/>
      <c r="H41" s="148"/>
      <c r="I41" s="98">
        <f>'001 Pol'!G66</f>
        <v>0</v>
      </c>
      <c r="J41" s="103" t="str">
        <f>IF($I$42=0,"",I41/$I$42*100)</f>
        <v/>
      </c>
    </row>
    <row r="42" spans="1:10" ht="25.5" customHeight="1">
      <c r="A42" s="93"/>
      <c r="B42" s="99" t="s">
        <v>1</v>
      </c>
      <c r="C42" s="100"/>
      <c r="D42" s="101"/>
      <c r="E42" s="101"/>
      <c r="F42" s="107"/>
      <c r="G42" s="102"/>
      <c r="H42" s="102"/>
      <c r="I42" s="102">
        <f>SUM(I38:I41)</f>
        <v>0</v>
      </c>
      <c r="J42" s="104">
        <f>SUM(J38:J41)</f>
        <v>0</v>
      </c>
    </row>
    <row r="43" spans="1:10">
      <c r="F43" s="81"/>
      <c r="G43" s="81"/>
      <c r="H43" s="81"/>
      <c r="I43" s="81"/>
      <c r="J43" s="105"/>
    </row>
    <row r="44" spans="1:10">
      <c r="F44" s="81"/>
      <c r="G44" s="81"/>
      <c r="H44" s="81"/>
      <c r="I44" s="81"/>
      <c r="J44" s="105"/>
    </row>
    <row r="45" spans="1:10">
      <c r="F45" s="81"/>
      <c r="G45" s="81"/>
      <c r="H45" s="81"/>
      <c r="I45" s="81"/>
      <c r="J45" s="105"/>
    </row>
  </sheetData>
  <sheetProtection algorithmName="SHA-512" hashValue="nJHAqYnl3R4lnKTrHonb/xEOKkEKQZqfA9o9Xiesin8fW9GjjbT7Nu1d32uuoY0xe81ewMf58mdNcPqcVY6v9Q==" saltValue="HkNogUz4Tnxav3sI7gVICg==" spinCount="100000" sheet="1" objects="1" scenarios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1">
    <mergeCell ref="G26:I26"/>
    <mergeCell ref="G22:I22"/>
    <mergeCell ref="I19:J19"/>
    <mergeCell ref="G25:I25"/>
    <mergeCell ref="C41:E41"/>
    <mergeCell ref="C38:E38"/>
    <mergeCell ref="C39:E39"/>
    <mergeCell ref="C40:E40"/>
    <mergeCell ref="D32:E32"/>
    <mergeCell ref="D31:E31"/>
    <mergeCell ref="G31:I3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D9:G9"/>
    <mergeCell ref="D8:G8"/>
    <mergeCell ref="E19:F19"/>
    <mergeCell ref="I20:J20"/>
    <mergeCell ref="G19:H19"/>
    <mergeCell ref="B1:J1"/>
    <mergeCell ref="G23:I23"/>
    <mergeCell ref="G24:I24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0:F20"/>
    <mergeCell ref="G20:H20"/>
  </mergeCells>
  <phoneticPr fontId="0" type="noConversion"/>
  <pageMargins left="0.39370078740157483" right="0.19685039370078741" top="0.59055118110236227" bottom="0.39370078740157483" header="0" footer="0.19685039370078741"/>
  <pageSetup paperSize="9" scale="92" fitToHeight="2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3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baseColWidth="10" defaultColWidth="9.1640625" defaultRowHeight="13"/>
  <cols>
    <col min="1" max="1" width="4.33203125" style="3" customWidth="1"/>
    <col min="2" max="2" width="14.5" style="3" customWidth="1"/>
    <col min="3" max="3" width="38.33203125" style="7" customWidth="1"/>
    <col min="4" max="4" width="4.5" style="3" customWidth="1"/>
    <col min="5" max="5" width="10.5" style="3" customWidth="1"/>
    <col min="6" max="6" width="9.83203125" style="3" customWidth="1"/>
    <col min="7" max="7" width="12.6640625" style="3" customWidth="1"/>
    <col min="8" max="16384" width="9.1640625" style="3"/>
  </cols>
  <sheetData>
    <row r="1" spans="1:7" ht="16">
      <c r="A1" s="214" t="s">
        <v>6</v>
      </c>
      <c r="B1" s="214"/>
      <c r="C1" s="215"/>
      <c r="D1" s="214"/>
      <c r="E1" s="214"/>
      <c r="F1" s="214"/>
      <c r="G1" s="214"/>
    </row>
    <row r="2" spans="1:7" ht="25" customHeight="1">
      <c r="A2" s="48" t="s">
        <v>7</v>
      </c>
      <c r="B2" s="47"/>
      <c r="C2" s="216"/>
      <c r="D2" s="216"/>
      <c r="E2" s="216"/>
      <c r="F2" s="216"/>
      <c r="G2" s="217"/>
    </row>
    <row r="3" spans="1:7" ht="25" customHeight="1">
      <c r="A3" s="48" t="s">
        <v>8</v>
      </c>
      <c r="B3" s="47"/>
      <c r="C3" s="216"/>
      <c r="D3" s="216"/>
      <c r="E3" s="216"/>
      <c r="F3" s="216"/>
      <c r="G3" s="217"/>
    </row>
    <row r="4" spans="1:7" ht="25" customHeight="1">
      <c r="A4" s="48" t="s">
        <v>9</v>
      </c>
      <c r="B4" s="47"/>
      <c r="C4" s="216"/>
      <c r="D4" s="216"/>
      <c r="E4" s="216"/>
      <c r="F4" s="216"/>
      <c r="G4" s="217"/>
    </row>
    <row r="5" spans="1:7">
      <c r="B5" s="4"/>
      <c r="C5" s="5"/>
      <c r="D5" s="6"/>
    </row>
  </sheetData>
  <sheetProtection algorithmName="SHA-512" hashValue="Sjm5iLBBhLm87hD7HEWYy3g8dQIIIhvrpj2B6NbH7YDIhwnCzlPw/uQsOwtrIIh4E2LSvRRpT7C8Nxj/mdrIew==" saltValue="+51Nan6nOlQn7+MVGO2Aq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C1FFF-C438-458C-940B-111EF394691C}">
  <sheetPr>
    <outlinePr summaryBelow="0"/>
    <pageSetUpPr fitToPage="1"/>
  </sheetPr>
  <dimension ref="A1:AG79"/>
  <sheetViews>
    <sheetView zoomScale="130" zoomScaleNormal="130" workbookViewId="0">
      <pane ySplit="6" topLeftCell="A7" activePane="bottomLeft" state="frozen"/>
      <selection pane="bottomLeft" activeCell="F8" sqref="F8"/>
    </sheetView>
  </sheetViews>
  <sheetFormatPr baseColWidth="10" defaultColWidth="8.83203125" defaultRowHeight="13" outlineLevelRow="1"/>
  <cols>
    <col min="1" max="1" width="3.5" customWidth="1"/>
    <col min="2" max="2" width="12.5" style="90" customWidth="1"/>
    <col min="3" max="3" width="62.5" style="90" customWidth="1"/>
    <col min="4" max="4" width="4.83203125" style="10" customWidth="1"/>
    <col min="5" max="5" width="8.6640625" style="10" customWidth="1"/>
    <col min="6" max="6" width="13.33203125" style="10" customWidth="1"/>
    <col min="7" max="7" width="14.1640625" style="10" customWidth="1"/>
    <col min="8" max="8" width="8.83203125" style="15"/>
    <col min="9" max="14" width="8.83203125" customWidth="1"/>
  </cols>
  <sheetData>
    <row r="1" spans="1:33" ht="25" customHeight="1">
      <c r="A1" s="218" t="s">
        <v>50</v>
      </c>
      <c r="B1" s="218"/>
      <c r="C1" s="218"/>
      <c r="D1" s="218"/>
      <c r="E1" s="218"/>
      <c r="F1" s="218"/>
      <c r="G1" s="218"/>
    </row>
    <row r="2" spans="1:33" ht="25" customHeight="1">
      <c r="A2" s="48" t="s">
        <v>7</v>
      </c>
      <c r="B2" s="47" t="s">
        <v>33</v>
      </c>
      <c r="C2" s="219" t="s">
        <v>34</v>
      </c>
      <c r="D2" s="220"/>
      <c r="E2" s="220"/>
      <c r="F2" s="220"/>
      <c r="G2" s="221"/>
    </row>
    <row r="3" spans="1:33" ht="25" customHeight="1">
      <c r="A3" s="48" t="s">
        <v>8</v>
      </c>
      <c r="B3" s="47" t="s">
        <v>33</v>
      </c>
      <c r="C3" s="222" t="s">
        <v>79</v>
      </c>
      <c r="D3" s="223"/>
      <c r="E3" s="223"/>
      <c r="F3" s="223"/>
      <c r="G3" s="224"/>
    </row>
    <row r="4" spans="1:33" ht="25" customHeight="1">
      <c r="A4" s="109" t="s">
        <v>9</v>
      </c>
      <c r="B4" s="110" t="s">
        <v>33</v>
      </c>
      <c r="C4" s="225" t="s">
        <v>79</v>
      </c>
      <c r="D4" s="226"/>
      <c r="E4" s="226"/>
      <c r="F4" s="226"/>
      <c r="G4" s="227"/>
    </row>
    <row r="6" spans="1:33" ht="43" thickBot="1">
      <c r="A6" s="123" t="s">
        <v>51</v>
      </c>
      <c r="B6" s="124" t="s">
        <v>52</v>
      </c>
      <c r="C6" s="124" t="s">
        <v>53</v>
      </c>
      <c r="D6" s="125" t="s">
        <v>54</v>
      </c>
      <c r="E6" s="125" t="s">
        <v>55</v>
      </c>
      <c r="F6" s="126" t="s">
        <v>167</v>
      </c>
      <c r="G6" s="125" t="s">
        <v>24</v>
      </c>
      <c r="H6" s="127" t="s">
        <v>56</v>
      </c>
    </row>
    <row r="7" spans="1:33" ht="25" customHeight="1">
      <c r="A7" s="161" t="s">
        <v>57</v>
      </c>
      <c r="B7" s="162" t="s">
        <v>46</v>
      </c>
      <c r="C7" s="163" t="s">
        <v>47</v>
      </c>
      <c r="D7" s="164"/>
      <c r="E7" s="165"/>
      <c r="F7" s="166"/>
      <c r="G7" s="166">
        <f>SUM(G8:G26)</f>
        <v>0</v>
      </c>
      <c r="H7" s="167"/>
    </row>
    <row r="8" spans="1:33" ht="16" customHeight="1" outlineLevel="1">
      <c r="A8" s="153">
        <v>1</v>
      </c>
      <c r="B8" s="154" t="s">
        <v>149</v>
      </c>
      <c r="C8" s="155" t="s">
        <v>110</v>
      </c>
      <c r="D8" s="156" t="s">
        <v>58</v>
      </c>
      <c r="E8" s="157">
        <v>180</v>
      </c>
      <c r="F8" s="158"/>
      <c r="G8" s="159">
        <f t="shared" ref="G8:G26" si="0">ROUND(E8*F8,2)</f>
        <v>0</v>
      </c>
      <c r="H8" s="160" t="s">
        <v>59</v>
      </c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</row>
    <row r="9" spans="1:33" ht="16" customHeight="1" outlineLevel="1">
      <c r="A9" s="128">
        <v>2</v>
      </c>
      <c r="B9" s="118" t="s">
        <v>150</v>
      </c>
      <c r="C9" s="119" t="s">
        <v>60</v>
      </c>
      <c r="D9" s="120" t="s">
        <v>58</v>
      </c>
      <c r="E9" s="121">
        <v>180</v>
      </c>
      <c r="F9" s="140"/>
      <c r="G9" s="141">
        <f t="shared" si="0"/>
        <v>0</v>
      </c>
      <c r="H9" s="129" t="s">
        <v>59</v>
      </c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</row>
    <row r="10" spans="1:33" ht="16" customHeight="1" outlineLevel="1">
      <c r="A10" s="128">
        <v>3</v>
      </c>
      <c r="B10" s="118" t="s">
        <v>151</v>
      </c>
      <c r="C10" s="119" t="s">
        <v>61</v>
      </c>
      <c r="D10" s="120" t="s">
        <v>58</v>
      </c>
      <c r="E10" s="121">
        <v>180</v>
      </c>
      <c r="F10" s="140"/>
      <c r="G10" s="141">
        <f t="shared" ref="G10" si="1">ROUND(E10*F10,2)</f>
        <v>0</v>
      </c>
      <c r="H10" s="129" t="s">
        <v>59</v>
      </c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</row>
    <row r="11" spans="1:33" ht="16" customHeight="1" outlineLevel="1">
      <c r="A11" s="128">
        <v>4</v>
      </c>
      <c r="B11" s="118" t="s">
        <v>152</v>
      </c>
      <c r="C11" s="119" t="s">
        <v>137</v>
      </c>
      <c r="D11" s="120" t="s">
        <v>58</v>
      </c>
      <c r="E11" s="121">
        <v>2</v>
      </c>
      <c r="F11" s="140"/>
      <c r="G11" s="141">
        <f t="shared" si="0"/>
        <v>0</v>
      </c>
      <c r="H11" s="129" t="s">
        <v>59</v>
      </c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</row>
    <row r="12" spans="1:33" ht="16" customHeight="1" outlineLevel="1">
      <c r="A12" s="128">
        <v>5</v>
      </c>
      <c r="B12" s="118" t="s">
        <v>153</v>
      </c>
      <c r="C12" s="119" t="s">
        <v>88</v>
      </c>
      <c r="D12" s="120" t="s">
        <v>58</v>
      </c>
      <c r="E12" s="121">
        <v>2</v>
      </c>
      <c r="F12" s="140"/>
      <c r="G12" s="141">
        <f t="shared" si="0"/>
        <v>0</v>
      </c>
      <c r="H12" s="129" t="s">
        <v>59</v>
      </c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</row>
    <row r="13" spans="1:33" ht="16" customHeight="1" outlineLevel="1">
      <c r="A13" s="128">
        <v>6</v>
      </c>
      <c r="B13" s="118" t="s">
        <v>154</v>
      </c>
      <c r="C13" s="119" t="s">
        <v>106</v>
      </c>
      <c r="D13" s="120" t="s">
        <v>62</v>
      </c>
      <c r="E13" s="121">
        <v>1</v>
      </c>
      <c r="F13" s="140"/>
      <c r="G13" s="141">
        <f t="shared" si="0"/>
        <v>0</v>
      </c>
      <c r="H13" s="129" t="s">
        <v>59</v>
      </c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</row>
    <row r="14" spans="1:33" ht="16" customHeight="1" outlineLevel="1">
      <c r="A14" s="128">
        <v>7</v>
      </c>
      <c r="B14" s="118" t="s">
        <v>155</v>
      </c>
      <c r="C14" s="119" t="s">
        <v>63</v>
      </c>
      <c r="D14" s="120" t="s">
        <v>58</v>
      </c>
      <c r="E14" s="121">
        <v>2</v>
      </c>
      <c r="F14" s="140"/>
      <c r="G14" s="141">
        <f t="shared" si="0"/>
        <v>0</v>
      </c>
      <c r="H14" s="129" t="s">
        <v>59</v>
      </c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</row>
    <row r="15" spans="1:33" ht="16" customHeight="1" outlineLevel="1">
      <c r="A15" s="128">
        <v>8</v>
      </c>
      <c r="B15" s="118" t="s">
        <v>156</v>
      </c>
      <c r="C15" s="119" t="s">
        <v>130</v>
      </c>
      <c r="D15" s="120" t="s">
        <v>58</v>
      </c>
      <c r="E15" s="121">
        <v>2</v>
      </c>
      <c r="F15" s="140"/>
      <c r="G15" s="141">
        <f t="shared" si="0"/>
        <v>0</v>
      </c>
      <c r="H15" s="129" t="s">
        <v>59</v>
      </c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</row>
    <row r="16" spans="1:33" ht="16" customHeight="1" outlineLevel="1">
      <c r="A16" s="128">
        <v>9</v>
      </c>
      <c r="B16" s="118" t="s">
        <v>157</v>
      </c>
      <c r="C16" s="119" t="s">
        <v>134</v>
      </c>
      <c r="D16" s="120" t="s">
        <v>58</v>
      </c>
      <c r="E16" s="121">
        <v>1</v>
      </c>
      <c r="F16" s="140"/>
      <c r="G16" s="141">
        <f t="shared" si="0"/>
        <v>0</v>
      </c>
      <c r="H16" s="129" t="s">
        <v>59</v>
      </c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</row>
    <row r="17" spans="1:33" ht="16" customHeight="1" outlineLevel="1">
      <c r="A17" s="128">
        <v>10</v>
      </c>
      <c r="B17" s="118" t="s">
        <v>158</v>
      </c>
      <c r="C17" s="119" t="s">
        <v>139</v>
      </c>
      <c r="D17" s="120" t="s">
        <v>64</v>
      </c>
      <c r="E17" s="121">
        <v>150</v>
      </c>
      <c r="F17" s="140"/>
      <c r="G17" s="141">
        <f t="shared" si="0"/>
        <v>0</v>
      </c>
      <c r="H17" s="129" t="s">
        <v>59</v>
      </c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</row>
    <row r="18" spans="1:33" ht="16" customHeight="1" outlineLevel="1">
      <c r="A18" s="128">
        <v>11</v>
      </c>
      <c r="B18" s="118" t="s">
        <v>159</v>
      </c>
      <c r="C18" s="119" t="s">
        <v>136</v>
      </c>
      <c r="D18" s="120" t="s">
        <v>64</v>
      </c>
      <c r="E18" s="121">
        <v>15</v>
      </c>
      <c r="F18" s="140"/>
      <c r="G18" s="141">
        <f t="shared" si="0"/>
        <v>0</v>
      </c>
      <c r="H18" s="129" t="s">
        <v>59</v>
      </c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</row>
    <row r="19" spans="1:33" ht="16" customHeight="1" outlineLevel="1">
      <c r="A19" s="128">
        <v>12</v>
      </c>
      <c r="B19" s="118" t="s">
        <v>160</v>
      </c>
      <c r="C19" s="119" t="s">
        <v>145</v>
      </c>
      <c r="D19" s="120" t="s">
        <v>64</v>
      </c>
      <c r="E19" s="121">
        <v>500</v>
      </c>
      <c r="F19" s="140"/>
      <c r="G19" s="141">
        <f t="shared" si="0"/>
        <v>0</v>
      </c>
      <c r="H19" s="129" t="s">
        <v>59</v>
      </c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</row>
    <row r="20" spans="1:33" ht="16" customHeight="1" outlineLevel="1">
      <c r="A20" s="128">
        <v>13</v>
      </c>
      <c r="B20" s="118" t="s">
        <v>160</v>
      </c>
      <c r="C20" s="119" t="s">
        <v>131</v>
      </c>
      <c r="D20" s="120" t="s">
        <v>64</v>
      </c>
      <c r="E20" s="121">
        <v>350</v>
      </c>
      <c r="F20" s="140"/>
      <c r="G20" s="141">
        <f t="shared" si="0"/>
        <v>0</v>
      </c>
      <c r="H20" s="129" t="s">
        <v>59</v>
      </c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</row>
    <row r="21" spans="1:33" ht="16" customHeight="1" outlineLevel="1">
      <c r="A21" s="128">
        <v>14</v>
      </c>
      <c r="B21" s="118" t="s">
        <v>161</v>
      </c>
      <c r="C21" s="119" t="s">
        <v>107</v>
      </c>
      <c r="D21" s="120" t="s">
        <v>58</v>
      </c>
      <c r="E21" s="121">
        <v>2</v>
      </c>
      <c r="F21" s="140"/>
      <c r="G21" s="141">
        <f t="shared" si="0"/>
        <v>0</v>
      </c>
      <c r="H21" s="129" t="s">
        <v>59</v>
      </c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</row>
    <row r="22" spans="1:33" ht="16" customHeight="1" outlineLevel="1">
      <c r="A22" s="128">
        <v>15</v>
      </c>
      <c r="B22" s="118" t="s">
        <v>162</v>
      </c>
      <c r="C22" s="119" t="s">
        <v>132</v>
      </c>
      <c r="D22" s="120" t="s">
        <v>64</v>
      </c>
      <c r="E22" s="121">
        <v>160</v>
      </c>
      <c r="F22" s="140"/>
      <c r="G22" s="141">
        <f t="shared" si="0"/>
        <v>0</v>
      </c>
      <c r="H22" s="129" t="s">
        <v>59</v>
      </c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</row>
    <row r="23" spans="1:33" ht="16" customHeight="1" outlineLevel="1">
      <c r="A23" s="128">
        <v>16</v>
      </c>
      <c r="B23" s="118" t="s">
        <v>163</v>
      </c>
      <c r="C23" s="119" t="s">
        <v>133</v>
      </c>
      <c r="D23" s="120" t="s">
        <v>64</v>
      </c>
      <c r="E23" s="121">
        <v>180</v>
      </c>
      <c r="F23" s="140"/>
      <c r="G23" s="141">
        <f t="shared" si="0"/>
        <v>0</v>
      </c>
      <c r="H23" s="129" t="s">
        <v>59</v>
      </c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</row>
    <row r="24" spans="1:33" ht="16" customHeight="1" outlineLevel="1">
      <c r="A24" s="128">
        <v>17</v>
      </c>
      <c r="B24" s="118" t="s">
        <v>164</v>
      </c>
      <c r="C24" s="119" t="s">
        <v>135</v>
      </c>
      <c r="D24" s="120" t="s">
        <v>64</v>
      </c>
      <c r="E24" s="121">
        <v>15</v>
      </c>
      <c r="F24" s="140"/>
      <c r="G24" s="141">
        <f t="shared" si="0"/>
        <v>0</v>
      </c>
      <c r="H24" s="129" t="s">
        <v>59</v>
      </c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</row>
    <row r="25" spans="1:33" ht="16" customHeight="1" outlineLevel="1">
      <c r="A25" s="128">
        <v>18</v>
      </c>
      <c r="B25" s="118" t="s">
        <v>165</v>
      </c>
      <c r="C25" s="119" t="s">
        <v>93</v>
      </c>
      <c r="D25" s="120" t="s">
        <v>62</v>
      </c>
      <c r="E25" s="121">
        <v>1</v>
      </c>
      <c r="F25" s="140"/>
      <c r="G25" s="141">
        <f t="shared" si="0"/>
        <v>0</v>
      </c>
      <c r="H25" s="129" t="s">
        <v>59</v>
      </c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</row>
    <row r="26" spans="1:33" ht="16" customHeight="1" outlineLevel="1" thickBot="1">
      <c r="A26" s="130">
        <v>19</v>
      </c>
      <c r="B26" s="131" t="s">
        <v>166</v>
      </c>
      <c r="C26" s="132" t="s">
        <v>138</v>
      </c>
      <c r="D26" s="133" t="s">
        <v>62</v>
      </c>
      <c r="E26" s="134">
        <v>1</v>
      </c>
      <c r="F26" s="142"/>
      <c r="G26" s="143">
        <f t="shared" si="0"/>
        <v>0</v>
      </c>
      <c r="H26" s="135" t="s">
        <v>59</v>
      </c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</row>
    <row r="27" spans="1:33" ht="25" customHeight="1">
      <c r="A27" s="161" t="s">
        <v>57</v>
      </c>
      <c r="B27" s="162" t="s">
        <v>78</v>
      </c>
      <c r="C27" s="163" t="s">
        <v>92</v>
      </c>
      <c r="D27" s="164"/>
      <c r="E27" s="165"/>
      <c r="F27" s="166"/>
      <c r="G27" s="166">
        <f>SUM(G28:G43)</f>
        <v>0</v>
      </c>
      <c r="H27" s="167"/>
    </row>
    <row r="28" spans="1:33" ht="16" customHeight="1" outlineLevel="1">
      <c r="A28" s="153">
        <v>20</v>
      </c>
      <c r="B28" s="154" t="s">
        <v>68</v>
      </c>
      <c r="C28" s="155" t="s">
        <v>143</v>
      </c>
      <c r="D28" s="156" t="s">
        <v>64</v>
      </c>
      <c r="E28" s="157">
        <v>150</v>
      </c>
      <c r="F28" s="158"/>
      <c r="G28" s="159">
        <f t="shared" ref="G28:G65" si="2">ROUND(E28*F28,2)</f>
        <v>0</v>
      </c>
      <c r="H28" s="160" t="s">
        <v>67</v>
      </c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</row>
    <row r="29" spans="1:33" ht="16" customHeight="1" outlineLevel="1">
      <c r="A29" s="128">
        <v>21</v>
      </c>
      <c r="B29" s="118" t="s">
        <v>72</v>
      </c>
      <c r="C29" s="119" t="s">
        <v>73</v>
      </c>
      <c r="D29" s="120" t="s">
        <v>70</v>
      </c>
      <c r="E29" s="121">
        <v>180</v>
      </c>
      <c r="F29" s="140"/>
      <c r="G29" s="141">
        <f t="shared" si="2"/>
        <v>0</v>
      </c>
      <c r="H29" s="129" t="s">
        <v>67</v>
      </c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</row>
    <row r="30" spans="1:33" ht="16" customHeight="1" outlineLevel="1">
      <c r="A30" s="128">
        <v>22</v>
      </c>
      <c r="B30" s="118" t="s">
        <v>171</v>
      </c>
      <c r="C30" s="119" t="s">
        <v>140</v>
      </c>
      <c r="D30" s="120" t="s">
        <v>70</v>
      </c>
      <c r="E30" s="121">
        <v>2</v>
      </c>
      <c r="F30" s="140"/>
      <c r="G30" s="141">
        <f t="shared" si="2"/>
        <v>0</v>
      </c>
      <c r="H30" s="129" t="s">
        <v>59</v>
      </c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</row>
    <row r="31" spans="1:33" ht="16" customHeight="1" outlineLevel="1">
      <c r="A31" s="128">
        <v>23</v>
      </c>
      <c r="B31" s="118" t="s">
        <v>75</v>
      </c>
      <c r="C31" s="119" t="s">
        <v>111</v>
      </c>
      <c r="D31" s="120" t="s">
        <v>70</v>
      </c>
      <c r="E31" s="121">
        <v>2</v>
      </c>
      <c r="F31" s="140"/>
      <c r="G31" s="141">
        <f t="shared" ref="G31" si="3">ROUND(E31*F31,2)</f>
        <v>0</v>
      </c>
      <c r="H31" s="129" t="s">
        <v>67</v>
      </c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</row>
    <row r="32" spans="1:33" ht="16" customHeight="1" outlineLevel="1">
      <c r="A32" s="128">
        <v>24</v>
      </c>
      <c r="B32" s="118" t="s">
        <v>74</v>
      </c>
      <c r="C32" s="119" t="s">
        <v>109</v>
      </c>
      <c r="D32" s="120" t="s">
        <v>70</v>
      </c>
      <c r="E32" s="121">
        <v>180</v>
      </c>
      <c r="F32" s="140"/>
      <c r="G32" s="141">
        <f t="shared" si="2"/>
        <v>0</v>
      </c>
      <c r="H32" s="129" t="s">
        <v>67</v>
      </c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</row>
    <row r="33" spans="1:33" ht="16" customHeight="1" outlineLevel="1">
      <c r="A33" s="128">
        <v>25</v>
      </c>
      <c r="B33" s="118" t="s">
        <v>76</v>
      </c>
      <c r="C33" s="119" t="s">
        <v>112</v>
      </c>
      <c r="D33" s="120" t="s">
        <v>70</v>
      </c>
      <c r="E33" s="121">
        <v>180</v>
      </c>
      <c r="F33" s="140"/>
      <c r="G33" s="141">
        <f t="shared" si="2"/>
        <v>0</v>
      </c>
      <c r="H33" s="129" t="s">
        <v>67</v>
      </c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</row>
    <row r="34" spans="1:33" ht="16" customHeight="1" outlineLevel="1">
      <c r="A34" s="128">
        <v>26</v>
      </c>
      <c r="B34" s="118" t="s">
        <v>69</v>
      </c>
      <c r="C34" s="119" t="s">
        <v>108</v>
      </c>
      <c r="D34" s="120" t="s">
        <v>70</v>
      </c>
      <c r="E34" s="121">
        <v>5</v>
      </c>
      <c r="F34" s="140"/>
      <c r="G34" s="141">
        <f t="shared" si="2"/>
        <v>0</v>
      </c>
      <c r="H34" s="129" t="s">
        <v>67</v>
      </c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</row>
    <row r="35" spans="1:33" ht="16" customHeight="1" outlineLevel="1">
      <c r="A35" s="128">
        <v>27</v>
      </c>
      <c r="B35" s="118" t="s">
        <v>77</v>
      </c>
      <c r="C35" s="119" t="s">
        <v>113</v>
      </c>
      <c r="D35" s="120" t="s">
        <v>62</v>
      </c>
      <c r="E35" s="121">
        <v>1</v>
      </c>
      <c r="F35" s="140"/>
      <c r="G35" s="141">
        <f t="shared" si="2"/>
        <v>0</v>
      </c>
      <c r="H35" s="129" t="s">
        <v>67</v>
      </c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</row>
    <row r="36" spans="1:33" ht="16" customHeight="1" outlineLevel="1">
      <c r="A36" s="128">
        <v>28</v>
      </c>
      <c r="B36" s="118" t="s">
        <v>71</v>
      </c>
      <c r="C36" s="119" t="s">
        <v>144</v>
      </c>
      <c r="D36" s="120" t="s">
        <v>64</v>
      </c>
      <c r="E36" s="121">
        <v>350</v>
      </c>
      <c r="F36" s="140"/>
      <c r="G36" s="141">
        <f t="shared" si="2"/>
        <v>0</v>
      </c>
      <c r="H36" s="129" t="s">
        <v>67</v>
      </c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</row>
    <row r="37" spans="1:33" ht="16" customHeight="1" outlineLevel="1">
      <c r="A37" s="128">
        <v>29</v>
      </c>
      <c r="B37" s="118" t="s">
        <v>71</v>
      </c>
      <c r="C37" s="119" t="s">
        <v>141</v>
      </c>
      <c r="D37" s="120" t="s">
        <v>64</v>
      </c>
      <c r="E37" s="121">
        <v>195</v>
      </c>
      <c r="F37" s="140"/>
      <c r="G37" s="141">
        <f t="shared" si="2"/>
        <v>0</v>
      </c>
      <c r="H37" s="129" t="s">
        <v>67</v>
      </c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</row>
    <row r="38" spans="1:33" ht="16" customHeight="1" outlineLevel="1">
      <c r="A38" s="128">
        <v>30</v>
      </c>
      <c r="B38" s="118" t="s">
        <v>172</v>
      </c>
      <c r="C38" s="119" t="s">
        <v>146</v>
      </c>
      <c r="D38" s="120" t="s">
        <v>64</v>
      </c>
      <c r="E38" s="121">
        <v>500</v>
      </c>
      <c r="F38" s="140"/>
      <c r="G38" s="141">
        <f t="shared" si="2"/>
        <v>0</v>
      </c>
      <c r="H38" s="129" t="s">
        <v>59</v>
      </c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</row>
    <row r="39" spans="1:33" ht="16" customHeight="1" outlineLevel="1">
      <c r="A39" s="128">
        <v>31</v>
      </c>
      <c r="B39" s="118" t="s">
        <v>174</v>
      </c>
      <c r="C39" s="119" t="s">
        <v>147</v>
      </c>
      <c r="D39" s="120" t="s">
        <v>70</v>
      </c>
      <c r="E39" s="121">
        <v>2</v>
      </c>
      <c r="F39" s="140"/>
      <c r="G39" s="141">
        <f t="shared" si="2"/>
        <v>0</v>
      </c>
      <c r="H39" s="129" t="s">
        <v>59</v>
      </c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</row>
    <row r="40" spans="1:33" ht="16" customHeight="1" outlineLevel="1">
      <c r="A40" s="128">
        <v>32</v>
      </c>
      <c r="B40" s="118" t="s">
        <v>175</v>
      </c>
      <c r="C40" s="119" t="s">
        <v>89</v>
      </c>
      <c r="D40" s="120" t="s">
        <v>62</v>
      </c>
      <c r="E40" s="121">
        <v>1</v>
      </c>
      <c r="F40" s="140"/>
      <c r="G40" s="141">
        <f t="shared" si="2"/>
        <v>0</v>
      </c>
      <c r="H40" s="129" t="s">
        <v>59</v>
      </c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</row>
    <row r="41" spans="1:33" ht="16" customHeight="1" outlineLevel="1">
      <c r="A41" s="128">
        <v>33</v>
      </c>
      <c r="B41" s="118" t="s">
        <v>176</v>
      </c>
      <c r="C41" s="119" t="s">
        <v>206</v>
      </c>
      <c r="D41" s="120" t="s">
        <v>62</v>
      </c>
      <c r="E41" s="121">
        <v>1</v>
      </c>
      <c r="F41" s="140"/>
      <c r="G41" s="141">
        <f t="shared" si="2"/>
        <v>0</v>
      </c>
      <c r="H41" s="129" t="s">
        <v>59</v>
      </c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</row>
    <row r="42" spans="1:33" ht="16" customHeight="1" outlineLevel="1">
      <c r="A42" s="128">
        <v>34</v>
      </c>
      <c r="B42" s="118" t="s">
        <v>173</v>
      </c>
      <c r="C42" s="119" t="s">
        <v>142</v>
      </c>
      <c r="D42" s="120" t="s">
        <v>58</v>
      </c>
      <c r="E42" s="121">
        <v>2</v>
      </c>
      <c r="F42" s="140"/>
      <c r="G42" s="141">
        <f t="shared" si="2"/>
        <v>0</v>
      </c>
      <c r="H42" s="129" t="s">
        <v>67</v>
      </c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</row>
    <row r="43" spans="1:33" ht="16" customHeight="1" outlineLevel="1" thickBot="1">
      <c r="A43" s="130">
        <v>35</v>
      </c>
      <c r="B43" s="131" t="s">
        <v>177</v>
      </c>
      <c r="C43" s="132" t="s">
        <v>96</v>
      </c>
      <c r="D43" s="133" t="s">
        <v>62</v>
      </c>
      <c r="E43" s="134">
        <v>1</v>
      </c>
      <c r="F43" s="142"/>
      <c r="G43" s="143">
        <f t="shared" si="2"/>
        <v>0</v>
      </c>
      <c r="H43" s="135" t="s">
        <v>59</v>
      </c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</row>
    <row r="44" spans="1:33" ht="25" customHeight="1">
      <c r="A44" s="161" t="s">
        <v>57</v>
      </c>
      <c r="B44" s="162" t="s">
        <v>87</v>
      </c>
      <c r="C44" s="163" t="s">
        <v>90</v>
      </c>
      <c r="D44" s="164"/>
      <c r="E44" s="165"/>
      <c r="F44" s="166"/>
      <c r="G44" s="166">
        <f>SUM(G45:G65)</f>
        <v>0</v>
      </c>
      <c r="H44" s="167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</row>
    <row r="45" spans="1:33" ht="16" customHeight="1" outlineLevel="1">
      <c r="A45" s="153">
        <v>36</v>
      </c>
      <c r="B45" s="154" t="s">
        <v>179</v>
      </c>
      <c r="C45" s="155" t="s">
        <v>114</v>
      </c>
      <c r="D45" s="156" t="s">
        <v>58</v>
      </c>
      <c r="E45" s="157">
        <v>30</v>
      </c>
      <c r="F45" s="158"/>
      <c r="G45" s="159">
        <f t="shared" si="2"/>
        <v>0</v>
      </c>
      <c r="H45" s="160" t="s">
        <v>59</v>
      </c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</row>
    <row r="46" spans="1:33" ht="16" customHeight="1" outlineLevel="1">
      <c r="A46" s="128">
        <v>37</v>
      </c>
      <c r="B46" s="118" t="s">
        <v>180</v>
      </c>
      <c r="C46" s="119" t="s">
        <v>115</v>
      </c>
      <c r="D46" s="120" t="s">
        <v>58</v>
      </c>
      <c r="E46" s="121">
        <v>30</v>
      </c>
      <c r="F46" s="140"/>
      <c r="G46" s="141">
        <f t="shared" si="2"/>
        <v>0</v>
      </c>
      <c r="H46" s="129" t="s">
        <v>59</v>
      </c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</row>
    <row r="47" spans="1:33" ht="16" customHeight="1" outlineLevel="1">
      <c r="A47" s="128">
        <v>38</v>
      </c>
      <c r="B47" s="118" t="s">
        <v>181</v>
      </c>
      <c r="C47" s="119" t="s">
        <v>116</v>
      </c>
      <c r="D47" s="120" t="s">
        <v>58</v>
      </c>
      <c r="E47" s="121">
        <v>90</v>
      </c>
      <c r="F47" s="140"/>
      <c r="G47" s="141">
        <f t="shared" si="2"/>
        <v>0</v>
      </c>
      <c r="H47" s="129" t="s">
        <v>59</v>
      </c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</row>
    <row r="48" spans="1:33" ht="16" customHeight="1" outlineLevel="1">
      <c r="A48" s="128">
        <v>39</v>
      </c>
      <c r="B48" s="118" t="s">
        <v>182</v>
      </c>
      <c r="C48" s="119" t="s">
        <v>117</v>
      </c>
      <c r="D48" s="120" t="s">
        <v>64</v>
      </c>
      <c r="E48" s="121">
        <v>20</v>
      </c>
      <c r="F48" s="140"/>
      <c r="G48" s="141">
        <f t="shared" si="2"/>
        <v>0</v>
      </c>
      <c r="H48" s="129" t="s">
        <v>59</v>
      </c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</row>
    <row r="49" spans="1:33" ht="16" customHeight="1" outlineLevel="1">
      <c r="A49" s="128">
        <v>40</v>
      </c>
      <c r="B49" s="118" t="s">
        <v>183</v>
      </c>
      <c r="C49" s="119" t="s">
        <v>118</v>
      </c>
      <c r="D49" s="120" t="s">
        <v>58</v>
      </c>
      <c r="E49" s="121">
        <v>141</v>
      </c>
      <c r="F49" s="140"/>
      <c r="G49" s="141">
        <f t="shared" si="2"/>
        <v>0</v>
      </c>
      <c r="H49" s="129" t="s">
        <v>59</v>
      </c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</row>
    <row r="50" spans="1:33" ht="16" customHeight="1" outlineLevel="1">
      <c r="A50" s="128">
        <v>41</v>
      </c>
      <c r="B50" s="118" t="s">
        <v>184</v>
      </c>
      <c r="C50" s="119" t="s">
        <v>102</v>
      </c>
      <c r="D50" s="120" t="s">
        <v>58</v>
      </c>
      <c r="E50" s="121">
        <v>200</v>
      </c>
      <c r="F50" s="140"/>
      <c r="G50" s="141">
        <f t="shared" si="2"/>
        <v>0</v>
      </c>
      <c r="H50" s="129" t="s">
        <v>59</v>
      </c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</row>
    <row r="51" spans="1:33" ht="16" customHeight="1" outlineLevel="1">
      <c r="A51" s="128">
        <v>42</v>
      </c>
      <c r="B51" s="118" t="s">
        <v>185</v>
      </c>
      <c r="C51" s="119" t="s">
        <v>119</v>
      </c>
      <c r="D51" s="120" t="s">
        <v>58</v>
      </c>
      <c r="E51" s="121">
        <v>30</v>
      </c>
      <c r="F51" s="140"/>
      <c r="G51" s="141">
        <f t="shared" si="2"/>
        <v>0</v>
      </c>
      <c r="H51" s="129" t="s">
        <v>59</v>
      </c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</row>
    <row r="52" spans="1:33" ht="16" customHeight="1" outlineLevel="1">
      <c r="A52" s="128">
        <v>43</v>
      </c>
      <c r="B52" s="118" t="s">
        <v>186</v>
      </c>
      <c r="C52" s="119" t="s">
        <v>120</v>
      </c>
      <c r="D52" s="120" t="s">
        <v>58</v>
      </c>
      <c r="E52" s="121">
        <v>200</v>
      </c>
      <c r="F52" s="140"/>
      <c r="G52" s="141">
        <f t="shared" si="2"/>
        <v>0</v>
      </c>
      <c r="H52" s="129" t="s">
        <v>59</v>
      </c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</row>
    <row r="53" spans="1:33" ht="16" customHeight="1" outlineLevel="1">
      <c r="A53" s="128">
        <v>44</v>
      </c>
      <c r="B53" s="118" t="s">
        <v>187</v>
      </c>
      <c r="C53" s="119" t="s">
        <v>121</v>
      </c>
      <c r="D53" s="120" t="s">
        <v>58</v>
      </c>
      <c r="E53" s="121">
        <v>100</v>
      </c>
      <c r="F53" s="140"/>
      <c r="G53" s="141">
        <f t="shared" si="2"/>
        <v>0</v>
      </c>
      <c r="H53" s="129" t="s">
        <v>59</v>
      </c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</row>
    <row r="54" spans="1:33" ht="16" customHeight="1" outlineLevel="1">
      <c r="A54" s="128">
        <v>45</v>
      </c>
      <c r="B54" s="118" t="s">
        <v>188</v>
      </c>
      <c r="C54" s="119" t="s">
        <v>122</v>
      </c>
      <c r="D54" s="120" t="s">
        <v>64</v>
      </c>
      <c r="E54" s="121">
        <v>140</v>
      </c>
      <c r="F54" s="140"/>
      <c r="G54" s="141">
        <f t="shared" si="2"/>
        <v>0</v>
      </c>
      <c r="H54" s="129" t="s">
        <v>59</v>
      </c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</row>
    <row r="55" spans="1:33" ht="16" customHeight="1" outlineLevel="1">
      <c r="A55" s="128">
        <v>46</v>
      </c>
      <c r="B55" s="118" t="s">
        <v>189</v>
      </c>
      <c r="C55" s="119" t="s">
        <v>123</v>
      </c>
      <c r="D55" s="120" t="s">
        <v>64</v>
      </c>
      <c r="E55" s="121">
        <v>212</v>
      </c>
      <c r="F55" s="140"/>
      <c r="G55" s="141">
        <f t="shared" si="2"/>
        <v>0</v>
      </c>
      <c r="H55" s="129" t="s">
        <v>59</v>
      </c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</row>
    <row r="56" spans="1:33" ht="16" customHeight="1" outlineLevel="1">
      <c r="A56" s="128">
        <v>47</v>
      </c>
      <c r="B56" s="118" t="s">
        <v>190</v>
      </c>
      <c r="C56" s="119" t="s">
        <v>124</v>
      </c>
      <c r="D56" s="120" t="s">
        <v>64</v>
      </c>
      <c r="E56" s="121">
        <v>55</v>
      </c>
      <c r="F56" s="140"/>
      <c r="G56" s="141">
        <f t="shared" si="2"/>
        <v>0</v>
      </c>
      <c r="H56" s="129" t="s">
        <v>59</v>
      </c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</row>
    <row r="57" spans="1:33" ht="16" customHeight="1" outlineLevel="1">
      <c r="A57" s="128">
        <v>48</v>
      </c>
      <c r="B57" s="118" t="s">
        <v>191</v>
      </c>
      <c r="C57" s="119" t="s">
        <v>125</v>
      </c>
      <c r="D57" s="120" t="s">
        <v>58</v>
      </c>
      <c r="E57" s="121">
        <v>141</v>
      </c>
      <c r="F57" s="140"/>
      <c r="G57" s="141">
        <f t="shared" si="2"/>
        <v>0</v>
      </c>
      <c r="H57" s="129" t="s">
        <v>59</v>
      </c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</row>
    <row r="58" spans="1:33" ht="16" customHeight="1" outlineLevel="1">
      <c r="A58" s="128">
        <v>49</v>
      </c>
      <c r="B58" s="118" t="s">
        <v>192</v>
      </c>
      <c r="C58" s="119" t="s">
        <v>126</v>
      </c>
      <c r="D58" s="120" t="s">
        <v>58</v>
      </c>
      <c r="E58" s="121">
        <v>10</v>
      </c>
      <c r="F58" s="140"/>
      <c r="G58" s="141">
        <f t="shared" si="2"/>
        <v>0</v>
      </c>
      <c r="H58" s="129" t="s">
        <v>59</v>
      </c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</row>
    <row r="59" spans="1:33" ht="16" customHeight="1" outlineLevel="1">
      <c r="A59" s="128">
        <v>50</v>
      </c>
      <c r="B59" s="118" t="s">
        <v>193</v>
      </c>
      <c r="C59" s="119" t="s">
        <v>127</v>
      </c>
      <c r="D59" s="120" t="s">
        <v>58</v>
      </c>
      <c r="E59" s="121">
        <v>141</v>
      </c>
      <c r="F59" s="140"/>
      <c r="G59" s="141">
        <f t="shared" si="2"/>
        <v>0</v>
      </c>
      <c r="H59" s="129" t="s">
        <v>59</v>
      </c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</row>
    <row r="60" spans="1:33" ht="16" customHeight="1" outlineLevel="1">
      <c r="A60" s="128">
        <v>51</v>
      </c>
      <c r="B60" s="118" t="s">
        <v>194</v>
      </c>
      <c r="C60" s="119" t="s">
        <v>128</v>
      </c>
      <c r="D60" s="120" t="s">
        <v>58</v>
      </c>
      <c r="E60" s="121">
        <v>30</v>
      </c>
      <c r="F60" s="140"/>
      <c r="G60" s="141">
        <f t="shared" si="2"/>
        <v>0</v>
      </c>
      <c r="H60" s="129" t="s">
        <v>59</v>
      </c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</row>
    <row r="61" spans="1:33" ht="16" customHeight="1" outlineLevel="1">
      <c r="A61" s="128">
        <v>52</v>
      </c>
      <c r="B61" s="118" t="s">
        <v>195</v>
      </c>
      <c r="C61" s="119" t="s">
        <v>103</v>
      </c>
      <c r="D61" s="120" t="s">
        <v>58</v>
      </c>
      <c r="E61" s="121">
        <v>1</v>
      </c>
      <c r="F61" s="140"/>
      <c r="G61" s="141">
        <f t="shared" si="2"/>
        <v>0</v>
      </c>
      <c r="H61" s="129" t="s">
        <v>59</v>
      </c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</row>
    <row r="62" spans="1:33" ht="16" customHeight="1" outlineLevel="1">
      <c r="A62" s="128">
        <v>53</v>
      </c>
      <c r="B62" s="118" t="s">
        <v>196</v>
      </c>
      <c r="C62" s="119" t="s">
        <v>129</v>
      </c>
      <c r="D62" s="120" t="s">
        <v>64</v>
      </c>
      <c r="E62" s="121">
        <v>157</v>
      </c>
      <c r="F62" s="140"/>
      <c r="G62" s="141">
        <f t="shared" si="2"/>
        <v>0</v>
      </c>
      <c r="H62" s="129" t="s">
        <v>59</v>
      </c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</row>
    <row r="63" spans="1:33" ht="16" customHeight="1" outlineLevel="1">
      <c r="A63" s="128">
        <v>54</v>
      </c>
      <c r="B63" s="118" t="s">
        <v>197</v>
      </c>
      <c r="C63" s="119" t="s">
        <v>178</v>
      </c>
      <c r="D63" s="120" t="s">
        <v>58</v>
      </c>
      <c r="E63" s="121">
        <v>1</v>
      </c>
      <c r="F63" s="140"/>
      <c r="G63" s="141">
        <f t="shared" si="2"/>
        <v>0</v>
      </c>
      <c r="H63" s="129" t="s">
        <v>59</v>
      </c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</row>
    <row r="64" spans="1:33" ht="16" customHeight="1" outlineLevel="1">
      <c r="A64" s="128">
        <v>55</v>
      </c>
      <c r="B64" s="118" t="s">
        <v>198</v>
      </c>
      <c r="C64" s="119" t="s">
        <v>104</v>
      </c>
      <c r="D64" s="120" t="s">
        <v>62</v>
      </c>
      <c r="E64" s="121">
        <v>1</v>
      </c>
      <c r="F64" s="140"/>
      <c r="G64" s="141">
        <f t="shared" si="2"/>
        <v>0</v>
      </c>
      <c r="H64" s="129" t="s">
        <v>59</v>
      </c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</row>
    <row r="65" spans="1:33" ht="16" customHeight="1" outlineLevel="1" thickBot="1">
      <c r="A65" s="130">
        <v>56</v>
      </c>
      <c r="B65" s="131" t="s">
        <v>199</v>
      </c>
      <c r="C65" s="132" t="s">
        <v>105</v>
      </c>
      <c r="D65" s="133" t="s">
        <v>62</v>
      </c>
      <c r="E65" s="134">
        <v>1</v>
      </c>
      <c r="F65" s="142"/>
      <c r="G65" s="143">
        <f t="shared" si="2"/>
        <v>0</v>
      </c>
      <c r="H65" s="135" t="s">
        <v>59</v>
      </c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</row>
    <row r="66" spans="1:33" ht="25" customHeight="1">
      <c r="A66" s="161" t="s">
        <v>57</v>
      </c>
      <c r="B66" s="162" t="s">
        <v>91</v>
      </c>
      <c r="C66" s="163" t="s">
        <v>23</v>
      </c>
      <c r="D66" s="164"/>
      <c r="E66" s="165"/>
      <c r="F66" s="166"/>
      <c r="G66" s="166">
        <f>SUM(G67:G75)</f>
        <v>0</v>
      </c>
      <c r="H66" s="167"/>
    </row>
    <row r="67" spans="1:33" ht="16" customHeight="1" outlineLevel="1">
      <c r="A67" s="153">
        <v>57</v>
      </c>
      <c r="B67" s="154" t="s">
        <v>65</v>
      </c>
      <c r="C67" s="155" t="s">
        <v>66</v>
      </c>
      <c r="D67" s="156" t="s">
        <v>58</v>
      </c>
      <c r="E67" s="157">
        <v>1</v>
      </c>
      <c r="F67" s="158"/>
      <c r="G67" s="159">
        <f>ROUND(E67*F67,2)</f>
        <v>0</v>
      </c>
      <c r="H67" s="160" t="s">
        <v>67</v>
      </c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</row>
    <row r="68" spans="1:33" ht="16" customHeight="1" outlineLevel="1">
      <c r="A68" s="128">
        <v>58</v>
      </c>
      <c r="B68" s="118" t="s">
        <v>200</v>
      </c>
      <c r="C68" s="119" t="s">
        <v>94</v>
      </c>
      <c r="D68" s="120" t="s">
        <v>58</v>
      </c>
      <c r="E68" s="121">
        <v>1</v>
      </c>
      <c r="F68" s="140"/>
      <c r="G68" s="141">
        <f t="shared" ref="G68:G75" si="4">ROUND(E68*F68,2)</f>
        <v>0</v>
      </c>
      <c r="H68" s="129" t="s">
        <v>59</v>
      </c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</row>
    <row r="69" spans="1:33" ht="16" customHeight="1" outlineLevel="1">
      <c r="A69" s="128">
        <v>59</v>
      </c>
      <c r="B69" s="118" t="s">
        <v>201</v>
      </c>
      <c r="C69" s="119" t="s">
        <v>95</v>
      </c>
      <c r="D69" s="120" t="s">
        <v>58</v>
      </c>
      <c r="E69" s="121">
        <v>1</v>
      </c>
      <c r="F69" s="140"/>
      <c r="G69" s="141">
        <f t="shared" si="4"/>
        <v>0</v>
      </c>
      <c r="H69" s="129" t="s">
        <v>59</v>
      </c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</row>
    <row r="70" spans="1:33" ht="16" customHeight="1" outlineLevel="1">
      <c r="A70" s="128">
        <v>60</v>
      </c>
      <c r="B70" s="122" t="s">
        <v>168</v>
      </c>
      <c r="C70" s="119" t="s">
        <v>97</v>
      </c>
      <c r="D70" s="120" t="s">
        <v>62</v>
      </c>
      <c r="E70" s="121">
        <v>1</v>
      </c>
      <c r="F70" s="140"/>
      <c r="G70" s="141">
        <f t="shared" si="4"/>
        <v>0</v>
      </c>
      <c r="H70" s="129" t="s">
        <v>67</v>
      </c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</row>
    <row r="71" spans="1:33" ht="16" customHeight="1" outlineLevel="1">
      <c r="A71" s="128">
        <v>61</v>
      </c>
      <c r="B71" s="122" t="s">
        <v>169</v>
      </c>
      <c r="C71" s="119" t="s">
        <v>98</v>
      </c>
      <c r="D71" s="120" t="s">
        <v>58</v>
      </c>
      <c r="E71" s="121">
        <v>1</v>
      </c>
      <c r="F71" s="140"/>
      <c r="G71" s="141">
        <f t="shared" si="4"/>
        <v>0</v>
      </c>
      <c r="H71" s="129" t="s">
        <v>67</v>
      </c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</row>
    <row r="72" spans="1:33" ht="16" customHeight="1" outlineLevel="1">
      <c r="A72" s="128">
        <v>62</v>
      </c>
      <c r="B72" s="118" t="s">
        <v>202</v>
      </c>
      <c r="C72" s="119" t="s">
        <v>99</v>
      </c>
      <c r="D72" s="120" t="s">
        <v>58</v>
      </c>
      <c r="E72" s="121">
        <v>1</v>
      </c>
      <c r="F72" s="140"/>
      <c r="G72" s="141">
        <f t="shared" si="4"/>
        <v>0</v>
      </c>
      <c r="H72" s="129" t="s">
        <v>59</v>
      </c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</row>
    <row r="73" spans="1:33" ht="16" customHeight="1" outlineLevel="1">
      <c r="A73" s="128">
        <v>63</v>
      </c>
      <c r="B73" s="118" t="s">
        <v>203</v>
      </c>
      <c r="C73" s="119" t="s">
        <v>100</v>
      </c>
      <c r="D73" s="120" t="s">
        <v>170</v>
      </c>
      <c r="E73" s="121">
        <v>1</v>
      </c>
      <c r="F73" s="140"/>
      <c r="G73" s="141">
        <f t="shared" ref="G73:G74" si="5">ROUND(E73*F73,2)</f>
        <v>0</v>
      </c>
      <c r="H73" s="129" t="s">
        <v>59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</row>
    <row r="74" spans="1:33" ht="16" customHeight="1" outlineLevel="1">
      <c r="A74" s="128">
        <v>64</v>
      </c>
      <c r="B74" s="118" t="s">
        <v>204</v>
      </c>
      <c r="C74" s="119" t="s">
        <v>101</v>
      </c>
      <c r="D74" s="120" t="s">
        <v>58</v>
      </c>
      <c r="E74" s="121">
        <v>1</v>
      </c>
      <c r="F74" s="140"/>
      <c r="G74" s="141">
        <f t="shared" si="5"/>
        <v>0</v>
      </c>
      <c r="H74" s="129" t="s">
        <v>59</v>
      </c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</row>
    <row r="75" spans="1:33" ht="16" customHeight="1" outlineLevel="1" thickBot="1">
      <c r="A75" s="130">
        <v>65</v>
      </c>
      <c r="B75" s="131"/>
      <c r="C75" s="132" t="s">
        <v>207</v>
      </c>
      <c r="D75" s="133" t="s">
        <v>58</v>
      </c>
      <c r="E75" s="134">
        <v>1</v>
      </c>
      <c r="F75" s="142"/>
      <c r="G75" s="143">
        <f t="shared" si="4"/>
        <v>0</v>
      </c>
      <c r="H75" s="135" t="s">
        <v>59</v>
      </c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</row>
    <row r="76" spans="1:33" ht="35" customHeight="1" thickBot="1">
      <c r="A76" s="136"/>
      <c r="B76" s="137" t="s">
        <v>24</v>
      </c>
      <c r="C76" s="138"/>
      <c r="D76" s="139"/>
      <c r="E76" s="139"/>
      <c r="F76" s="144"/>
      <c r="G76" s="145">
        <f>G7+G27+G66+G44</f>
        <v>0</v>
      </c>
    </row>
    <row r="77" spans="1:33">
      <c r="A77" s="116"/>
      <c r="B77" s="117"/>
      <c r="C77" s="115"/>
      <c r="D77" s="15"/>
      <c r="E77" s="15"/>
      <c r="F77" s="15"/>
      <c r="G77" s="15"/>
    </row>
    <row r="78" spans="1:33">
      <c r="A78" s="116"/>
      <c r="B78" s="117"/>
      <c r="C78" s="117"/>
      <c r="D78" s="15"/>
      <c r="E78" s="15"/>
      <c r="F78" s="15"/>
      <c r="G78" s="15"/>
    </row>
    <row r="79" spans="1:33">
      <c r="A79" s="116"/>
      <c r="B79" s="117"/>
      <c r="C79" s="117"/>
      <c r="D79" s="15"/>
      <c r="E79" s="15"/>
      <c r="F79" s="15"/>
      <c r="G79" s="15"/>
    </row>
  </sheetData>
  <sheetProtection algorithmName="SHA-512" hashValue="aIYHVK2Me+7Pnh7IEDX8JY9LYfUPGPE1JZjg28Kh8+HSP61Rd7LaV5++Ew/4HheMyEzNSX+JWmCgYsMmkx/e9A==" saltValue="WdaNvwQZfa2SlOkHs8w5yw==" spinCount="100000" sheet="1" objects="1" scenarios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fitToHeight="5" orientation="landscape" horizontalDpi="4294967293" verticalDpi="0" r:id="rId1"/>
  <headerFooter>
    <oddFooter>&amp;RStránka &amp;P z &amp;N&amp;LZpracováno programem BUILDpower S,  © RTS, a.s.</oddFooter>
  </headerFooter>
  <rowBreaks count="1" manualBreakCount="1">
    <brk id="26" max="7" man="1"/>
  </rowBreaks>
  <ignoredErrors>
    <ignoredError sqref="B7:B72" numberStoredAsText="1"/>
    <ignoredError sqref="G8:G35 G36:G6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40</vt:i4>
      </vt:variant>
    </vt:vector>
  </HeadingPairs>
  <TitlesOfParts>
    <vt:vector size="44" baseType="lpstr">
      <vt:lpstr>Pokyny pro vyplnění</vt:lpstr>
      <vt:lpstr>Krycí list</vt:lpstr>
      <vt:lpstr>VzorPolozky</vt:lpstr>
      <vt:lpstr>001 Pol</vt:lpstr>
      <vt:lpstr>CenaCelkem</vt:lpstr>
      <vt:lpstr>CenaCelkemBezDPH</vt:lpstr>
      <vt:lpstr>cisloobjektu</vt:lpstr>
      <vt:lpstr>'Krycí list'!CisloStavby</vt:lpstr>
      <vt:lpstr>CisloStavebnihoRozpoctu</vt:lpstr>
      <vt:lpstr>dadresa</vt:lpstr>
      <vt:lpstr>'Krycí list'!DIČ</vt:lpstr>
      <vt:lpstr>dmisto</vt:lpstr>
      <vt:lpstr>DPHZakl</vt:lpstr>
      <vt:lpstr>'Krycí list'!dpsc</vt:lpstr>
      <vt:lpstr>'Krycí list'!IČO</vt:lpstr>
      <vt:lpstr>Mena</vt:lpstr>
      <vt:lpstr>MistoStavby</vt:lpstr>
      <vt:lpstr>nazevobjektu</vt:lpstr>
      <vt:lpstr>'Krycí list'!NazevStavby</vt:lpstr>
      <vt:lpstr>NazevStavebnihoRozpoctu</vt:lpstr>
      <vt:lpstr>'001 Pol'!Názvy_tisku</vt:lpstr>
      <vt:lpstr>oadresa</vt:lpstr>
      <vt:lpstr>'Krycí list'!Objednatel</vt:lpstr>
      <vt:lpstr>'001 Pol'!Oblast_tisku</vt:lpstr>
      <vt:lpstr>'Krycí list'!Oblast_tisku</vt:lpstr>
      <vt:lpstr>'Krycí list'!odic</vt:lpstr>
      <vt:lpstr>'Krycí list'!oico</vt:lpstr>
      <vt:lpstr>'Krycí list'!omisto</vt:lpstr>
      <vt:lpstr>'Krycí list'!onazev</vt:lpstr>
      <vt:lpstr>'Krycí list'!opsc</vt:lpstr>
      <vt:lpstr>padresa</vt:lpstr>
      <vt:lpstr>pdic</vt:lpstr>
      <vt:lpstr>pico</vt:lpstr>
      <vt:lpstr>pmisto</vt:lpstr>
      <vt:lpstr>PoptavkaID</vt:lpstr>
      <vt:lpstr>pPSC</vt:lpstr>
      <vt:lpstr>Projektant</vt:lpstr>
      <vt:lpstr>'Krycí list'!SazbaDPH2</vt:lpstr>
      <vt:lpstr>Vypracoval</vt:lpstr>
      <vt:lpstr>ZakladDPHZakl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M P</cp:lastModifiedBy>
  <cp:lastPrinted>2024-12-29T14:27:36Z</cp:lastPrinted>
  <dcterms:created xsi:type="dcterms:W3CDTF">2009-04-08T07:15:50Z</dcterms:created>
  <dcterms:modified xsi:type="dcterms:W3CDTF">2025-07-14T07:24:13Z</dcterms:modified>
</cp:coreProperties>
</file>