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Veřejné zakázky\2025\Pěstební a těžební činnost 2026\Zadávací dokumentace\"/>
    </mc:Choice>
  </mc:AlternateContent>
  <xr:revisionPtr revIDLastSave="0" documentId="13_ncr:1_{3DF14B5F-59CA-4C68-B579-6B2310DFAB4D}" xr6:coauthVersionLast="47" xr6:coauthVersionMax="47" xr10:uidLastSave="{00000000-0000-0000-0000-000000000000}"/>
  <bookViews>
    <workbookView xWindow="675" yWindow="780" windowWidth="15825" windowHeight="14820" xr2:uid="{00000000-000D-0000-FFFF-FFFF00000000}"/>
  </bookViews>
  <sheets>
    <sheet name="Krycí list" sheetId="1" r:id="rId1"/>
    <sheet name="položky" sheetId="3" r:id="rId2"/>
  </sheets>
  <externalReferences>
    <externalReference r:id="rId3"/>
  </externalReferences>
  <definedNames>
    <definedName name="cisloobjektu">'[1]Krycí list'!$A$5</definedName>
    <definedName name="cislostavby">'[1]Krycí list'!$A$7</definedName>
    <definedName name="Dodavka">#REF!</definedName>
    <definedName name="HSV">#REF!</definedName>
    <definedName name="Mont">#REF!</definedName>
    <definedName name="nazevobjektu">'[1]Krycí list'!$C$5</definedName>
    <definedName name="nazevstavby">'[1]Krycí list'!$C$7</definedName>
    <definedName name="_xlnm.Print_Area" localSheetId="0">'Krycí list'!$A$1:$D$36</definedName>
    <definedName name="PSV">#REF!</definedName>
  </definedNames>
  <calcPr calcId="191029"/>
</workbook>
</file>

<file path=xl/calcChain.xml><?xml version="1.0" encoding="utf-8"?>
<calcChain xmlns="http://schemas.openxmlformats.org/spreadsheetml/2006/main">
  <c r="G46" i="3" l="1"/>
  <c r="G25" i="3"/>
  <c r="F152" i="3"/>
  <c r="F151" i="3"/>
  <c r="F146" i="3"/>
  <c r="F145" i="3"/>
  <c r="F141" i="3"/>
  <c r="F137" i="3"/>
  <c r="F132" i="3"/>
  <c r="F131" i="3"/>
  <c r="F130" i="3"/>
  <c r="F129" i="3"/>
  <c r="F128" i="3"/>
  <c r="F127" i="3"/>
  <c r="F119" i="3"/>
  <c r="F118" i="3"/>
  <c r="F117" i="3"/>
  <c r="F116" i="3"/>
  <c r="F115" i="3"/>
  <c r="F114" i="3"/>
  <c r="F113" i="3"/>
  <c r="F112" i="3"/>
  <c r="F106" i="3"/>
  <c r="F105" i="3"/>
  <c r="F104" i="3"/>
  <c r="F103" i="3"/>
  <c r="F93" i="3"/>
  <c r="F92" i="3"/>
  <c r="F91" i="3"/>
  <c r="F90" i="3"/>
  <c r="F89" i="3"/>
  <c r="F81" i="3"/>
  <c r="F80" i="3"/>
  <c r="F79" i="3"/>
  <c r="F78" i="3"/>
  <c r="F77" i="3"/>
  <c r="F76" i="3"/>
  <c r="F75" i="3"/>
  <c r="F69" i="3"/>
  <c r="F68" i="3"/>
  <c r="F67" i="3"/>
  <c r="F66" i="3"/>
  <c r="F65" i="3"/>
  <c r="F64" i="3"/>
  <c r="H62" i="3"/>
  <c r="F56" i="3"/>
  <c r="F57" i="3"/>
  <c r="F55" i="3"/>
  <c r="F54" i="3"/>
  <c r="F53" i="3"/>
  <c r="F52" i="3"/>
  <c r="F51" i="3"/>
  <c r="H107" i="3"/>
  <c r="H8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H132" i="3"/>
  <c r="H131" i="3"/>
  <c r="H130" i="3"/>
  <c r="H129" i="3"/>
  <c r="H128" i="3"/>
  <c r="H127" i="3"/>
  <c r="H126" i="3"/>
  <c r="H125" i="3"/>
  <c r="H81" i="3"/>
  <c r="H80" i="3"/>
  <c r="H79" i="3"/>
  <c r="H78" i="3"/>
  <c r="H77" i="3"/>
  <c r="H76" i="3"/>
  <c r="H75" i="3"/>
  <c r="H74" i="3"/>
  <c r="H120" i="3"/>
  <c r="H106" i="3"/>
  <c r="G24" i="3"/>
  <c r="G23" i="3"/>
  <c r="G22" i="3"/>
  <c r="G13" i="3"/>
  <c r="H133" i="3" l="1"/>
  <c r="H82" i="3"/>
  <c r="H63" i="3"/>
  <c r="H64" i="3"/>
  <c r="H87" i="3"/>
  <c r="H88" i="3"/>
  <c r="H89" i="3"/>
  <c r="H90" i="3"/>
  <c r="H91" i="3"/>
  <c r="H92" i="3"/>
  <c r="H93" i="3"/>
  <c r="H98" i="3"/>
  <c r="H99" i="3"/>
  <c r="H100" i="3"/>
  <c r="H101" i="3"/>
  <c r="H102" i="3"/>
  <c r="H103" i="3"/>
  <c r="H104" i="3"/>
  <c r="H112" i="3"/>
  <c r="H118" i="3"/>
  <c r="H119" i="3"/>
  <c r="H137" i="3"/>
  <c r="H141" i="3"/>
  <c r="H151" i="3"/>
  <c r="H152" i="3"/>
  <c r="H145" i="3"/>
  <c r="H146" i="3"/>
  <c r="G16" i="3"/>
  <c r="G19" i="3"/>
  <c r="H117" i="3"/>
  <c r="H116" i="3"/>
  <c r="H115" i="3"/>
  <c r="H114" i="3"/>
  <c r="H113" i="3"/>
  <c r="H105" i="3"/>
  <c r="H69" i="3"/>
  <c r="H68" i="3"/>
  <c r="H67" i="3"/>
  <c r="H66" i="3"/>
  <c r="H65" i="3"/>
  <c r="H57" i="3"/>
  <c r="H56" i="3"/>
  <c r="H55" i="3"/>
  <c r="H54" i="3"/>
  <c r="G21" i="3"/>
  <c r="G20" i="3"/>
  <c r="G17" i="3"/>
  <c r="G18" i="3"/>
  <c r="G15" i="3"/>
  <c r="G14" i="3"/>
  <c r="G10" i="3"/>
  <c r="G9" i="3"/>
  <c r="G8" i="3"/>
  <c r="H51" i="3"/>
  <c r="H52" i="3"/>
  <c r="H53" i="3"/>
  <c r="H50" i="3"/>
  <c r="G11" i="3"/>
  <c r="G12" i="3"/>
  <c r="B26" i="1" l="1"/>
  <c r="C26" i="1" s="1"/>
  <c r="D26" i="1" s="1"/>
  <c r="H58" i="3"/>
  <c r="H147" i="3"/>
  <c r="H153" i="3"/>
  <c r="H121" i="3"/>
  <c r="H108" i="3"/>
  <c r="H94" i="3"/>
  <c r="H70" i="3"/>
  <c r="B27" i="1" l="1"/>
  <c r="C27" i="1" s="1"/>
  <c r="D27" i="1" l="1"/>
</calcChain>
</file>

<file path=xl/sharedStrings.xml><?xml version="1.0" encoding="utf-8"?>
<sst xmlns="http://schemas.openxmlformats.org/spreadsheetml/2006/main" count="245" uniqueCount="89">
  <si>
    <t xml:space="preserve">            KRYCÍ LIST NABÍDKY</t>
  </si>
  <si>
    <t>ÚDAJE O SPOLEČNOSTI</t>
  </si>
  <si>
    <t>Obchodní název</t>
  </si>
  <si>
    <t>IČ0</t>
  </si>
  <si>
    <t>DIČ</t>
  </si>
  <si>
    <t>Ulice a č.p.</t>
  </si>
  <si>
    <t>Místo</t>
  </si>
  <si>
    <t>PSČ</t>
  </si>
  <si>
    <t>telefon</t>
  </si>
  <si>
    <t>e-mail</t>
  </si>
  <si>
    <t>KONTAKTNÍ OSOBA</t>
  </si>
  <si>
    <t>titul</t>
  </si>
  <si>
    <t>jméno</t>
  </si>
  <si>
    <t>příjmení</t>
  </si>
  <si>
    <t>mobil</t>
  </si>
  <si>
    <t>Datum</t>
  </si>
  <si>
    <t>Jméno a podpis oprávněné osoby</t>
  </si>
  <si>
    <t>cena bez DPH</t>
  </si>
  <si>
    <t>cena vč. DPH</t>
  </si>
  <si>
    <t>DPH 21 %</t>
  </si>
  <si>
    <t xml:space="preserve">Položkový rozpočet </t>
  </si>
  <si>
    <t>Název položky</t>
  </si>
  <si>
    <t>MJ</t>
  </si>
  <si>
    <t>množství</t>
  </si>
  <si>
    <t>cena / MJ</t>
  </si>
  <si>
    <t>celkem (Kč)</t>
  </si>
  <si>
    <t>LHC 717401 Lesy města Šumperka</t>
  </si>
  <si>
    <t>ha</t>
  </si>
  <si>
    <t>Pěstební práce dle položkového rozpočtu</t>
  </si>
  <si>
    <t>Název zakázky :</t>
  </si>
  <si>
    <t>LHC :</t>
  </si>
  <si>
    <t>Těžební práce dle položkového rozpočtu</t>
  </si>
  <si>
    <t>tis. ks</t>
  </si>
  <si>
    <t>Zalesňování – jamková sadba do připravené i nepřipravené půdy</t>
  </si>
  <si>
    <t>m</t>
  </si>
  <si>
    <t>Zalesňování – štěrbinová sadba do nepřipravené půdy</t>
  </si>
  <si>
    <t>Oplocenky – oprava</t>
  </si>
  <si>
    <t>Oplocenky – likvidace</t>
  </si>
  <si>
    <t>Prořezávky</t>
  </si>
  <si>
    <t>Úklid klestu bez pálení ručně i mechanizovaně</t>
  </si>
  <si>
    <t>Dočištění ploch po těžbě dřeva</t>
  </si>
  <si>
    <t>hod.</t>
  </si>
  <si>
    <t>Ochrana kultur proti Klikorohu borovému</t>
  </si>
  <si>
    <t>Činnost č.</t>
  </si>
  <si>
    <r>
      <t>m</t>
    </r>
    <r>
      <rPr>
        <vertAlign val="superscript"/>
        <sz val="8"/>
        <rFont val="Arial"/>
        <family val="2"/>
        <charset val="238"/>
      </rPr>
      <t>3</t>
    </r>
  </si>
  <si>
    <t>Mýtní těžba dřeva harvestorovou technologií</t>
  </si>
  <si>
    <t>Drcení klestu a těžebních zbytků s ponecháním na lokalitě</t>
  </si>
  <si>
    <r>
      <t>NABÍDKOV</t>
    </r>
    <r>
      <rPr>
        <b/>
        <sz val="11"/>
        <color rgb="FF000000"/>
        <rFont val="Franklin Gothic Book"/>
        <family val="2"/>
      </rPr>
      <t xml:space="preserve">Á CENA CELKEM V </t>
    </r>
    <r>
      <rPr>
        <b/>
        <sz val="11"/>
        <color indexed="8"/>
        <rFont val="Franklin Gothic Book"/>
        <family val="2"/>
      </rPr>
      <t xml:space="preserve">Kč </t>
    </r>
  </si>
  <si>
    <t>hmotnatost</t>
  </si>
  <si>
    <t>+1,00</t>
  </si>
  <si>
    <t>Ochrana kultur proti buřeni – celoplošné</t>
  </si>
  <si>
    <t>Ochrana kultur proti zvěři (bez materiálu)</t>
  </si>
  <si>
    <t>Zpřístupnění porostů</t>
  </si>
  <si>
    <t>Asanace kůrovcové hmoty - mechanická</t>
  </si>
  <si>
    <t>+0,69</t>
  </si>
  <si>
    <t>ks</t>
  </si>
  <si>
    <t>Kladení lapáků</t>
  </si>
  <si>
    <t>Kladení lapáků ve větvích</t>
  </si>
  <si>
    <t>Oplocenky – stavba z pletiva 180 cm</t>
  </si>
  <si>
    <t>Zřizování kontrolní a srovnávací plochy</t>
  </si>
  <si>
    <t>Těžba dřeva předmýtní úmyslná harvestorovou technologií - probírky</t>
  </si>
  <si>
    <t>Asanace kůrovcové hmoty - chemická (bez materiálu)</t>
  </si>
  <si>
    <t>předkacování</t>
  </si>
  <si>
    <t>Ostatní pěstební práce - ručně</t>
  </si>
  <si>
    <t>Ostatní pěstební práce - JMP</t>
  </si>
  <si>
    <t>Ostatní pěstební práce - UKT</t>
  </si>
  <si>
    <t>Těžba dřeva mýtní úmyslná i mýtní nahodilá JMP, přibližování formou vlečení potahem</t>
  </si>
  <si>
    <t>Těžba dřeva mýtní úmyslná i mýtní nahodilá JMP, přibližování formou vlečení UKT, SLKT</t>
  </si>
  <si>
    <t>Těžba dřeva mýtní úmyslná i mýtní nahodilá JMP, přibližování formou vlečení kombinované (potah + UKT, SLKT)</t>
  </si>
  <si>
    <t>Těžba dřeva mýtní úmyslná i mýtní nahodilá JMP, přibližování formou lanovkové technologie na OM</t>
  </si>
  <si>
    <t>Vyvážení klestu a těžebních zbytků z lokality P na OM</t>
  </si>
  <si>
    <t>Manipulace dřevní hmoty na lokalitě OM</t>
  </si>
  <si>
    <t>Výřez škodících dřevin</t>
  </si>
  <si>
    <t>Část 1. Pěstební práce v l.ú. Kamenec</t>
  </si>
  <si>
    <t>Část 2. Pěstební práce v l.ú. Městské skály</t>
  </si>
  <si>
    <t>Část 3. Těžba dřeva mýtní úmyslná i mýtní nahodilá JMP, přibližování formou vlečení potahem</t>
  </si>
  <si>
    <t>Část 4. Těžba dřeva mýtní úmyslná i mýtní nahodilá JMP, přibližování formou vlečení UKT, SLKT</t>
  </si>
  <si>
    <t>Část 5. Těžba dřeva mýtní úmyslná i mýtní nahodilá JMP, přibližování formou vlečení kombinované (potah + UKT, SLKT)</t>
  </si>
  <si>
    <t>Část 6. Těžba dřeva mýtní úmyslná i mýtní nahodilá JMP, přibližování formou lanovkové technologie na OM</t>
  </si>
  <si>
    <t>Část 7. Mýtní těžba dřeva harvestorovou technologií</t>
  </si>
  <si>
    <t>Část 8. Těžba dřeva předmýtní úmyslná harvestorovou technologií - probírky</t>
  </si>
  <si>
    <t>Část 9. Manipulace dřevní hmoty na lokalitě OM</t>
  </si>
  <si>
    <t>Pěstební a těžební činnosti na LHC Lesy města Šumperka pro rok 2026</t>
  </si>
  <si>
    <t>Část 10. Drcení klestu a těžebních zbytků s ponecháním na lokalitě</t>
  </si>
  <si>
    <t>Část 11. Zpřístupnění porostů</t>
  </si>
  <si>
    <t>Celkem</t>
  </si>
  <si>
    <t>Část 13. Asanace kůrovcové hmoty</t>
  </si>
  <si>
    <t>Část 12. Ochrana kultur proti kůrovcům</t>
  </si>
  <si>
    <t>Chemická ochrana kultur proti buřeni – celoplošně (bez materiálu)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</si>
</sst>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#"/>
  </numFmts>
  <fonts count="36" x14ac:knownFonts="1">
    <font>
      <sz val="10"/>
      <name val="Arial"/>
      <family val="2"/>
      <charset val="238"/>
    </font>
    <font>
      <sz val="11"/>
      <color indexed="8"/>
      <name val="Franklin Gothic Book"/>
      <family val="2"/>
      <charset val="238"/>
    </font>
    <font>
      <sz val="11"/>
      <color indexed="9"/>
      <name val="Franklin Gothic Book"/>
      <family val="2"/>
      <charset val="238"/>
    </font>
    <font>
      <b/>
      <sz val="11"/>
      <color indexed="8"/>
      <name val="Franklin Gothic Book"/>
      <family val="2"/>
      <charset val="238"/>
    </font>
    <font>
      <sz val="11"/>
      <color indexed="20"/>
      <name val="Franklin Gothic Book"/>
      <family val="2"/>
      <charset val="238"/>
    </font>
    <font>
      <b/>
      <sz val="11"/>
      <color indexed="9"/>
      <name val="Franklin Gothic Book"/>
      <family val="2"/>
      <charset val="238"/>
    </font>
    <font>
      <b/>
      <sz val="15"/>
      <color indexed="54"/>
      <name val="Franklin Gothic Book"/>
      <family val="2"/>
      <charset val="238"/>
    </font>
    <font>
      <b/>
      <sz val="13"/>
      <color indexed="54"/>
      <name val="Franklin Gothic Book"/>
      <family val="2"/>
      <charset val="238"/>
    </font>
    <font>
      <b/>
      <sz val="11"/>
      <color indexed="54"/>
      <name val="Franklin Gothic Book"/>
      <family val="2"/>
      <charset val="238"/>
    </font>
    <font>
      <sz val="11"/>
      <color indexed="60"/>
      <name val="Franklin Gothic Book"/>
      <family val="2"/>
      <charset val="238"/>
    </font>
    <font>
      <sz val="18"/>
      <color indexed="54"/>
      <name val="Calibri Light"/>
      <family val="2"/>
      <charset val="238"/>
    </font>
    <font>
      <sz val="11"/>
      <color indexed="52"/>
      <name val="Franklin Gothic Book"/>
      <family val="2"/>
      <charset val="238"/>
    </font>
    <font>
      <sz val="11"/>
      <color indexed="17"/>
      <name val="Franklin Gothic Book"/>
      <family val="2"/>
      <charset val="238"/>
    </font>
    <font>
      <sz val="11"/>
      <color indexed="10"/>
      <name val="Franklin Gothic Book"/>
      <family val="2"/>
      <charset val="238"/>
    </font>
    <font>
      <sz val="11"/>
      <color indexed="62"/>
      <name val="Franklin Gothic Book"/>
      <family val="2"/>
      <charset val="238"/>
    </font>
    <font>
      <i/>
      <sz val="11"/>
      <color indexed="23"/>
      <name val="Franklin Gothic Book"/>
      <family val="2"/>
      <charset val="238"/>
    </font>
    <font>
      <b/>
      <sz val="11"/>
      <color indexed="52"/>
      <name val="Franklin Gothic Book"/>
      <family val="2"/>
      <charset val="238"/>
    </font>
    <font>
      <b/>
      <sz val="11"/>
      <color indexed="63"/>
      <name val="Franklin Gothic Book"/>
      <family val="2"/>
      <charset val="238"/>
    </font>
    <font>
      <sz val="10"/>
      <name val="Arial"/>
      <family val="2"/>
      <charset val="238"/>
    </font>
    <font>
      <i/>
      <sz val="11"/>
      <color indexed="8"/>
      <name val="Franklin Gothic Book"/>
      <family val="2"/>
      <charset val="238"/>
    </font>
    <font>
      <sz val="10"/>
      <name val="Arial CE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1"/>
      <color indexed="8"/>
      <name val="Franklin Gothic Book"/>
      <family val="2"/>
    </font>
    <font>
      <b/>
      <i/>
      <sz val="14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color rgb="FF000000"/>
      <name val="Franklin Gothic Book"/>
      <family val="2"/>
    </font>
    <font>
      <b/>
      <sz val="8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6DD"/>
        <bgColor indexed="31"/>
      </patternFill>
    </fill>
    <fill>
      <patternFill patternType="solid">
        <fgColor rgb="FFFFF6DD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0" borderId="1" applyNumberFormat="0" applyFill="0" applyAlignment="0" applyProtection="0"/>
    <xf numFmtId="0" fontId="4" fillId="13" borderId="0" applyNumberFormat="0" applyBorder="0" applyAlignment="0" applyProtection="0"/>
    <xf numFmtId="0" fontId="5" fillId="14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8" fillId="5" borderId="6" applyNumberFormat="0" applyAlignment="0" applyProtection="0"/>
    <xf numFmtId="0" fontId="11" fillId="0" borderId="7" applyNumberFormat="0" applyFill="0" applyAlignment="0" applyProtection="0"/>
    <xf numFmtId="0" fontId="12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8" applyNumberFormat="0" applyAlignment="0" applyProtection="0"/>
    <xf numFmtId="0" fontId="16" fillId="9" borderId="8" applyNumberFormat="0" applyAlignment="0" applyProtection="0"/>
    <xf numFmtId="0" fontId="17" fillId="9" borderId="9" applyNumberFormat="0" applyAlignment="0" applyProtection="0"/>
    <xf numFmtId="0" fontId="15" fillId="0" borderId="0" applyNumberForma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0" fillId="0" borderId="0"/>
    <xf numFmtId="0" fontId="28" fillId="0" borderId="0"/>
    <xf numFmtId="0" fontId="29" fillId="0" borderId="0"/>
    <xf numFmtId="0" fontId="29" fillId="0" borderId="0"/>
    <xf numFmtId="9" fontId="18" fillId="0" borderId="0" applyFont="0" applyFill="0" applyBorder="0" applyAlignment="0" applyProtection="0"/>
  </cellStyleXfs>
  <cellXfs count="168">
    <xf numFmtId="0" fontId="0" fillId="0" borderId="0" xfId="0"/>
    <xf numFmtId="0" fontId="1" fillId="9" borderId="0" xfId="9" applyBorder="1"/>
    <xf numFmtId="0" fontId="1" fillId="9" borderId="0" xfId="9"/>
    <xf numFmtId="0" fontId="1" fillId="18" borderId="0" xfId="9" applyFill="1"/>
    <xf numFmtId="0" fontId="1" fillId="18" borderId="0" xfId="9" applyFill="1" applyBorder="1"/>
    <xf numFmtId="0" fontId="1" fillId="18" borderId="0" xfId="9" applyFill="1" applyAlignment="1">
      <alignment horizontal="center"/>
    </xf>
    <xf numFmtId="0" fontId="1" fillId="18" borderId="19" xfId="9" applyFill="1" applyBorder="1"/>
    <xf numFmtId="0" fontId="1" fillId="18" borderId="21" xfId="9" applyFill="1" applyBorder="1"/>
    <xf numFmtId="0" fontId="1" fillId="18" borderId="22" xfId="9" applyFill="1" applyBorder="1"/>
    <xf numFmtId="0" fontId="1" fillId="18" borderId="24" xfId="9" applyFill="1" applyBorder="1"/>
    <xf numFmtId="0" fontId="1" fillId="18" borderId="35" xfId="9" applyFill="1" applyBorder="1"/>
    <xf numFmtId="0" fontId="1" fillId="18" borderId="42" xfId="9" applyFill="1" applyBorder="1" applyAlignment="1">
      <alignment horizontal="center"/>
    </xf>
    <xf numFmtId="0" fontId="1" fillId="18" borderId="41" xfId="9" applyFill="1" applyBorder="1" applyAlignment="1">
      <alignment horizontal="center"/>
    </xf>
    <xf numFmtId="0" fontId="1" fillId="18" borderId="0" xfId="9" applyFill="1" applyAlignment="1">
      <alignment vertical="center"/>
    </xf>
    <xf numFmtId="0" fontId="18" fillId="0" borderId="0" xfId="42" applyFont="1"/>
    <xf numFmtId="0" fontId="25" fillId="0" borderId="0" xfId="42" applyFont="1" applyAlignment="1">
      <alignment horizontal="right"/>
    </xf>
    <xf numFmtId="0" fontId="18" fillId="0" borderId="49" xfId="42" applyFont="1" applyBorder="1"/>
    <xf numFmtId="49" fontId="18" fillId="0" borderId="49" xfId="42" applyNumberFormat="1" applyFont="1" applyBorder="1" applyAlignment="1">
      <alignment horizontal="left"/>
    </xf>
    <xf numFmtId="0" fontId="18" fillId="0" borderId="50" xfId="42" applyFont="1" applyBorder="1"/>
    <xf numFmtId="0" fontId="18" fillId="0" borderId="53" xfId="42" applyFont="1" applyBorder="1"/>
    <xf numFmtId="49" fontId="26" fillId="0" borderId="59" xfId="42" applyNumberFormat="1" applyFont="1" applyBorder="1" applyAlignment="1">
      <alignment horizontal="center" shrinkToFit="1"/>
    </xf>
    <xf numFmtId="0" fontId="18" fillId="19" borderId="15" xfId="42" applyFont="1" applyFill="1" applyBorder="1" applyAlignment="1">
      <alignment horizontal="center"/>
    </xf>
    <xf numFmtId="4" fontId="18" fillId="19" borderId="15" xfId="42" applyNumberFormat="1" applyFont="1" applyFill="1" applyBorder="1" applyAlignment="1">
      <alignment horizontal="right"/>
    </xf>
    <xf numFmtId="49" fontId="0" fillId="0" borderId="0" xfId="0" applyNumberFormat="1"/>
    <xf numFmtId="0" fontId="0" fillId="0" borderId="54" xfId="0" applyBorder="1"/>
    <xf numFmtId="0" fontId="22" fillId="0" borderId="49" xfId="42" applyFont="1" applyBorder="1" applyAlignment="1">
      <alignment horizontal="right"/>
    </xf>
    <xf numFmtId="49" fontId="24" fillId="0" borderId="0" xfId="42" applyNumberFormat="1" applyFont="1" applyAlignment="1">
      <alignment horizontal="center"/>
    </xf>
    <xf numFmtId="0" fontId="25" fillId="0" borderId="0" xfId="42" applyFont="1" applyAlignment="1">
      <alignment horizontal="center"/>
    </xf>
    <xf numFmtId="0" fontId="1" fillId="18" borderId="22" xfId="9" applyFill="1" applyBorder="1" applyAlignment="1">
      <alignment horizontal="center" vertical="center" wrapText="1"/>
    </xf>
    <xf numFmtId="0" fontId="21" fillId="0" borderId="61" xfId="0" applyFont="1" applyBorder="1"/>
    <xf numFmtId="0" fontId="3" fillId="18" borderId="0" xfId="9" applyFont="1" applyFill="1" applyAlignment="1">
      <alignment wrapText="1"/>
    </xf>
    <xf numFmtId="4" fontId="26" fillId="22" borderId="59" xfId="42" applyNumberFormat="1" applyFont="1" applyFill="1" applyBorder="1" applyAlignment="1">
      <alignment horizontal="right"/>
    </xf>
    <xf numFmtId="164" fontId="19" fillId="18" borderId="11" xfId="9" applyNumberFormat="1" applyFont="1" applyFill="1" applyBorder="1" applyAlignment="1">
      <alignment vertical="center" wrapText="1"/>
    </xf>
    <xf numFmtId="164" fontId="19" fillId="18" borderId="43" xfId="9" applyNumberFormat="1" applyFont="1" applyFill="1" applyBorder="1" applyAlignment="1">
      <alignment vertical="center" wrapText="1"/>
    </xf>
    <xf numFmtId="4" fontId="26" fillId="20" borderId="59" xfId="42" applyNumberFormat="1" applyFont="1" applyFill="1" applyBorder="1" applyAlignment="1">
      <alignment horizontal="right"/>
    </xf>
    <xf numFmtId="0" fontId="18" fillId="0" borderId="53" xfId="42" applyFont="1" applyBorder="1" applyAlignment="1">
      <alignment shrinkToFit="1"/>
    </xf>
    <xf numFmtId="0" fontId="18" fillId="0" borderId="55" xfId="42" applyFont="1" applyBorder="1" applyAlignment="1">
      <alignment shrinkToFit="1"/>
    </xf>
    <xf numFmtId="49" fontId="22" fillId="19" borderId="59" xfId="42" applyNumberFormat="1" applyFont="1" applyFill="1" applyBorder="1"/>
    <xf numFmtId="0" fontId="22" fillId="19" borderId="60" xfId="42" applyFont="1" applyFill="1" applyBorder="1" applyAlignment="1">
      <alignment horizontal="center"/>
    </xf>
    <xf numFmtId="0" fontId="22" fillId="19" borderId="59" xfId="42" applyFont="1" applyFill="1" applyBorder="1" applyAlignment="1">
      <alignment horizontal="center"/>
    </xf>
    <xf numFmtId="0" fontId="1" fillId="21" borderId="10" xfId="9" applyFill="1" applyBorder="1"/>
    <xf numFmtId="49" fontId="18" fillId="0" borderId="0" xfId="42" applyNumberFormat="1" applyFont="1" applyAlignment="1">
      <alignment horizontal="left"/>
    </xf>
    <xf numFmtId="0" fontId="18" fillId="0" borderId="0" xfId="42" applyFont="1" applyAlignment="1">
      <alignment shrinkToFit="1"/>
    </xf>
    <xf numFmtId="49" fontId="26" fillId="0" borderId="56" xfId="42" applyNumberFormat="1" applyFont="1" applyBorder="1" applyAlignment="1">
      <alignment horizontal="center" shrinkToFit="1"/>
    </xf>
    <xf numFmtId="4" fontId="26" fillId="22" borderId="56" xfId="42" applyNumberFormat="1" applyFont="1" applyFill="1" applyBorder="1" applyAlignment="1">
      <alignment horizontal="right"/>
    </xf>
    <xf numFmtId="4" fontId="26" fillId="20" borderId="56" xfId="42" applyNumberFormat="1" applyFont="1" applyFill="1" applyBorder="1" applyAlignment="1">
      <alignment horizontal="right"/>
    </xf>
    <xf numFmtId="0" fontId="26" fillId="20" borderId="56" xfId="42" applyFont="1" applyFill="1" applyBorder="1" applyAlignment="1">
      <alignment horizontal="center"/>
    </xf>
    <xf numFmtId="0" fontId="26" fillId="20" borderId="59" xfId="42" applyFont="1" applyFill="1" applyBorder="1" applyAlignment="1">
      <alignment horizontal="center"/>
    </xf>
    <xf numFmtId="0" fontId="1" fillId="18" borderId="24" xfId="9" applyFill="1" applyBorder="1" applyAlignment="1">
      <alignment horizontal="center" vertical="center" wrapText="1"/>
    </xf>
    <xf numFmtId="164" fontId="19" fillId="18" borderId="44" xfId="9" applyNumberFormat="1" applyFont="1" applyFill="1" applyBorder="1" applyAlignment="1">
      <alignment vertical="center" wrapText="1"/>
    </xf>
    <xf numFmtId="164" fontId="19" fillId="18" borderId="45" xfId="9" applyNumberFormat="1" applyFont="1" applyFill="1" applyBorder="1" applyAlignment="1">
      <alignment vertical="center" wrapText="1"/>
    </xf>
    <xf numFmtId="0" fontId="30" fillId="0" borderId="0" xfId="44" applyFont="1" applyProtection="1">
      <protection hidden="1"/>
    </xf>
    <xf numFmtId="0" fontId="27" fillId="19" borderId="15" xfId="42" applyFont="1" applyFill="1" applyBorder="1"/>
    <xf numFmtId="0" fontId="26" fillId="0" borderId="0" xfId="0" applyFont="1"/>
    <xf numFmtId="4" fontId="26" fillId="22" borderId="73" xfId="42" applyNumberFormat="1" applyFont="1" applyFill="1" applyBorder="1" applyAlignment="1">
      <alignment horizontal="right"/>
    </xf>
    <xf numFmtId="4" fontId="26" fillId="20" borderId="74" xfId="42" applyNumberFormat="1" applyFont="1" applyFill="1" applyBorder="1" applyAlignment="1">
      <alignment horizontal="right"/>
    </xf>
    <xf numFmtId="4" fontId="26" fillId="22" borderId="76" xfId="42" applyNumberFormat="1" applyFont="1" applyFill="1" applyBorder="1" applyAlignment="1">
      <alignment horizontal="right"/>
    </xf>
    <xf numFmtId="4" fontId="26" fillId="20" borderId="77" xfId="42" applyNumberFormat="1" applyFont="1" applyFill="1" applyBorder="1" applyAlignment="1">
      <alignment horizontal="right"/>
    </xf>
    <xf numFmtId="165" fontId="30" fillId="0" borderId="80" xfId="45" applyNumberFormat="1" applyFont="1" applyBorder="1" applyAlignment="1" applyProtection="1">
      <alignment vertical="top"/>
      <protection hidden="1"/>
    </xf>
    <xf numFmtId="165" fontId="30" fillId="0" borderId="81" xfId="45" applyNumberFormat="1" applyFont="1" applyBorder="1" applyAlignment="1" applyProtection="1">
      <alignment vertical="top"/>
      <protection hidden="1"/>
    </xf>
    <xf numFmtId="4" fontId="26" fillId="0" borderId="74" xfId="42" applyNumberFormat="1" applyFont="1" applyBorder="1" applyAlignment="1">
      <alignment horizontal="right"/>
    </xf>
    <xf numFmtId="4" fontId="26" fillId="0" borderId="77" xfId="42" applyNumberFormat="1" applyFont="1" applyBorder="1" applyAlignment="1">
      <alignment horizontal="right"/>
    </xf>
    <xf numFmtId="4" fontId="26" fillId="0" borderId="59" xfId="42" applyNumberFormat="1" applyFont="1" applyBorder="1" applyAlignment="1">
      <alignment horizontal="right"/>
    </xf>
    <xf numFmtId="4" fontId="26" fillId="0" borderId="73" xfId="42" applyNumberFormat="1" applyFont="1" applyBorder="1" applyAlignment="1">
      <alignment horizontal="right"/>
    </xf>
    <xf numFmtId="4" fontId="26" fillId="0" borderId="76" xfId="42" applyNumberFormat="1" applyFont="1" applyBorder="1" applyAlignment="1">
      <alignment horizontal="right"/>
    </xf>
    <xf numFmtId="4" fontId="26" fillId="0" borderId="72" xfId="42" applyNumberFormat="1" applyFont="1" applyBorder="1" applyAlignment="1">
      <alignment horizontal="center" vertical="center"/>
    </xf>
    <xf numFmtId="4" fontId="26" fillId="0" borderId="75" xfId="42" applyNumberFormat="1" applyFont="1" applyBorder="1" applyAlignment="1">
      <alignment horizontal="center" vertical="center"/>
    </xf>
    <xf numFmtId="49" fontId="26" fillId="0" borderId="75" xfId="42" applyNumberFormat="1" applyFont="1" applyBorder="1" applyAlignment="1">
      <alignment horizontal="center" vertical="center"/>
    </xf>
    <xf numFmtId="49" fontId="26" fillId="0" borderId="72" xfId="42" applyNumberFormat="1" applyFont="1" applyBorder="1" applyAlignment="1">
      <alignment horizontal="center" vertical="center"/>
    </xf>
    <xf numFmtId="4" fontId="21" fillId="19" borderId="15" xfId="42" applyNumberFormat="1" applyFont="1" applyFill="1" applyBorder="1" applyAlignment="1">
      <alignment horizontal="right"/>
    </xf>
    <xf numFmtId="9" fontId="0" fillId="0" borderId="0" xfId="46" applyFont="1"/>
    <xf numFmtId="0" fontId="26" fillId="20" borderId="15" xfId="42" applyFont="1" applyFill="1" applyBorder="1" applyAlignment="1">
      <alignment horizontal="center" vertical="center"/>
    </xf>
    <xf numFmtId="0" fontId="26" fillId="20" borderId="15" xfId="42" applyFont="1" applyFill="1" applyBorder="1" applyAlignment="1">
      <alignment horizontal="left" vertical="center" wrapText="1"/>
    </xf>
    <xf numFmtId="49" fontId="26" fillId="0" borderId="15" xfId="42" applyNumberFormat="1" applyFont="1" applyBorder="1" applyAlignment="1">
      <alignment horizontal="center" vertical="center" shrinkToFit="1"/>
    </xf>
    <xf numFmtId="4" fontId="26" fillId="0" borderId="15" xfId="42" applyNumberFormat="1" applyFont="1" applyBorder="1" applyAlignment="1">
      <alignment horizontal="left" vertical="center"/>
    </xf>
    <xf numFmtId="4" fontId="35" fillId="20" borderId="15" xfId="42" applyNumberFormat="1" applyFont="1" applyFill="1" applyBorder="1" applyAlignment="1">
      <alignment horizontal="right"/>
    </xf>
    <xf numFmtId="0" fontId="0" fillId="0" borderId="15" xfId="0" applyBorder="1"/>
    <xf numFmtId="0" fontId="26" fillId="20" borderId="65" xfId="42" applyFont="1" applyFill="1" applyBorder="1" applyAlignment="1">
      <alignment vertical="center"/>
    </xf>
    <xf numFmtId="49" fontId="26" fillId="0" borderId="82" xfId="42" applyNumberFormat="1" applyFont="1" applyBorder="1" applyAlignment="1">
      <alignment horizontal="center" vertical="center"/>
    </xf>
    <xf numFmtId="4" fontId="26" fillId="0" borderId="83" xfId="42" applyNumberFormat="1" applyFont="1" applyBorder="1" applyAlignment="1">
      <alignment horizontal="right"/>
    </xf>
    <xf numFmtId="4" fontId="26" fillId="22" borderId="83" xfId="42" applyNumberFormat="1" applyFont="1" applyFill="1" applyBorder="1" applyAlignment="1">
      <alignment horizontal="right"/>
    </xf>
    <xf numFmtId="4" fontId="26" fillId="20" borderId="84" xfId="42" applyNumberFormat="1" applyFont="1" applyFill="1" applyBorder="1" applyAlignment="1">
      <alignment horizontal="right"/>
    </xf>
    <xf numFmtId="4" fontId="21" fillId="19" borderId="56" xfId="42" applyNumberFormat="1" applyFont="1" applyFill="1" applyBorder="1" applyAlignment="1">
      <alignment horizontal="right"/>
    </xf>
    <xf numFmtId="4" fontId="35" fillId="20" borderId="59" xfId="42" applyNumberFormat="1" applyFont="1" applyFill="1" applyBorder="1" applyAlignment="1">
      <alignment horizontal="right"/>
    </xf>
    <xf numFmtId="4" fontId="26" fillId="0" borderId="84" xfId="42" applyNumberFormat="1" applyFont="1" applyBorder="1" applyAlignment="1">
      <alignment horizontal="right"/>
    </xf>
    <xf numFmtId="4" fontId="18" fillId="19" borderId="57" xfId="42" applyNumberFormat="1" applyFont="1" applyFill="1" applyBorder="1" applyAlignment="1">
      <alignment horizontal="right"/>
    </xf>
    <xf numFmtId="4" fontId="21" fillId="19" borderId="15" xfId="42" applyNumberFormat="1" applyFont="1" applyFill="1" applyBorder="1"/>
    <xf numFmtId="4" fontId="21" fillId="19" borderId="56" xfId="42" applyNumberFormat="1" applyFont="1" applyFill="1" applyBorder="1"/>
    <xf numFmtId="4" fontId="26" fillId="0" borderId="56" xfId="42" applyNumberFormat="1" applyFont="1" applyBorder="1" applyAlignment="1">
      <alignment horizontal="right"/>
    </xf>
    <xf numFmtId="0" fontId="1" fillId="21" borderId="13" xfId="9" applyFill="1" applyBorder="1" applyAlignment="1">
      <alignment horizontal="center"/>
    </xf>
    <xf numFmtId="0" fontId="1" fillId="18" borderId="46" xfId="9" applyFill="1" applyBorder="1" applyAlignment="1">
      <alignment horizontal="center" wrapText="1"/>
    </xf>
    <xf numFmtId="0" fontId="1" fillId="21" borderId="33" xfId="9" applyFill="1" applyBorder="1" applyAlignment="1">
      <alignment horizontal="left"/>
    </xf>
    <xf numFmtId="0" fontId="1" fillId="21" borderId="34" xfId="9" applyFill="1" applyBorder="1" applyAlignment="1">
      <alignment horizontal="left"/>
    </xf>
    <xf numFmtId="0" fontId="1" fillId="21" borderId="37" xfId="9" applyFill="1" applyBorder="1" applyAlignment="1">
      <alignment horizontal="left"/>
    </xf>
    <xf numFmtId="0" fontId="1" fillId="21" borderId="38" xfId="9" applyFill="1" applyBorder="1" applyAlignment="1">
      <alignment horizontal="left"/>
    </xf>
    <xf numFmtId="0" fontId="1" fillId="21" borderId="39" xfId="9" applyFill="1" applyBorder="1" applyAlignment="1">
      <alignment horizontal="left"/>
    </xf>
    <xf numFmtId="0" fontId="1" fillId="21" borderId="40" xfId="9" applyFill="1" applyBorder="1" applyAlignment="1">
      <alignment horizontal="left"/>
    </xf>
    <xf numFmtId="0" fontId="31" fillId="18" borderId="62" xfId="9" applyFont="1" applyFill="1" applyBorder="1" applyAlignment="1">
      <alignment horizontal="center"/>
    </xf>
    <xf numFmtId="0" fontId="31" fillId="18" borderId="63" xfId="9" applyFont="1" applyFill="1" applyBorder="1" applyAlignment="1">
      <alignment horizontal="center"/>
    </xf>
    <xf numFmtId="0" fontId="31" fillId="18" borderId="64" xfId="9" applyFont="1" applyFill="1" applyBorder="1" applyAlignment="1">
      <alignment horizontal="center"/>
    </xf>
    <xf numFmtId="0" fontId="1" fillId="18" borderId="10" xfId="9" applyFill="1" applyBorder="1" applyAlignment="1">
      <alignment horizontal="center"/>
    </xf>
    <xf numFmtId="0" fontId="3" fillId="18" borderId="16" xfId="9" applyFont="1" applyFill="1" applyBorder="1" applyAlignment="1">
      <alignment horizontal="center"/>
    </xf>
    <xf numFmtId="0" fontId="3" fillId="18" borderId="17" xfId="9" applyFont="1" applyFill="1" applyBorder="1" applyAlignment="1">
      <alignment horizontal="center"/>
    </xf>
    <xf numFmtId="0" fontId="3" fillId="18" borderId="18" xfId="9" applyFont="1" applyFill="1" applyBorder="1" applyAlignment="1">
      <alignment horizontal="center"/>
    </xf>
    <xf numFmtId="0" fontId="1" fillId="21" borderId="12" xfId="9" applyFill="1" applyBorder="1" applyAlignment="1">
      <alignment horizontal="left"/>
    </xf>
    <xf numFmtId="0" fontId="1" fillId="21" borderId="13" xfId="9" applyFill="1" applyBorder="1" applyAlignment="1">
      <alignment horizontal="left"/>
    </xf>
    <xf numFmtId="0" fontId="1" fillId="21" borderId="20" xfId="9" applyFill="1" applyBorder="1" applyAlignment="1">
      <alignment horizontal="left"/>
    </xf>
    <xf numFmtId="0" fontId="1" fillId="21" borderId="14" xfId="9" applyFill="1" applyBorder="1" applyAlignment="1">
      <alignment horizontal="left"/>
    </xf>
    <xf numFmtId="0" fontId="1" fillId="21" borderId="15" xfId="9" applyFill="1" applyBorder="1" applyAlignment="1">
      <alignment horizontal="left"/>
    </xf>
    <xf numFmtId="0" fontId="1" fillId="21" borderId="23" xfId="9" applyFill="1" applyBorder="1" applyAlignment="1">
      <alignment horizontal="left"/>
    </xf>
    <xf numFmtId="0" fontId="1" fillId="21" borderId="25" xfId="9" applyFill="1" applyBorder="1" applyAlignment="1">
      <alignment horizontal="left"/>
    </xf>
    <xf numFmtId="0" fontId="1" fillId="21" borderId="26" xfId="9" applyFill="1" applyBorder="1" applyAlignment="1">
      <alignment horizontal="left"/>
    </xf>
    <xf numFmtId="0" fontId="1" fillId="21" borderId="27" xfId="9" applyFill="1" applyBorder="1" applyAlignment="1">
      <alignment horizontal="left"/>
    </xf>
    <xf numFmtId="0" fontId="3" fillId="18" borderId="28" xfId="9" applyFont="1" applyFill="1" applyBorder="1" applyAlignment="1">
      <alignment horizontal="center"/>
    </xf>
    <xf numFmtId="0" fontId="3" fillId="18" borderId="29" xfId="9" applyFont="1" applyFill="1" applyBorder="1" applyAlignment="1">
      <alignment horizontal="center"/>
    </xf>
    <xf numFmtId="0" fontId="3" fillId="18" borderId="30" xfId="9" applyFont="1" applyFill="1" applyBorder="1" applyAlignment="1">
      <alignment horizontal="center"/>
    </xf>
    <xf numFmtId="0" fontId="1" fillId="21" borderId="31" xfId="9" applyFill="1" applyBorder="1" applyAlignment="1">
      <alignment horizontal="left"/>
    </xf>
    <xf numFmtId="0" fontId="1" fillId="21" borderId="32" xfId="9" applyFill="1" applyBorder="1" applyAlignment="1">
      <alignment horizontal="left"/>
    </xf>
    <xf numFmtId="0" fontId="1" fillId="21" borderId="36" xfId="9" applyFill="1" applyBorder="1" applyAlignment="1">
      <alignment horizontal="left"/>
    </xf>
    <xf numFmtId="0" fontId="32" fillId="20" borderId="58" xfId="42" applyFont="1" applyFill="1" applyBorder="1" applyAlignment="1">
      <alignment horizontal="left"/>
    </xf>
    <xf numFmtId="0" fontId="32" fillId="20" borderId="15" xfId="42" applyFont="1" applyFill="1" applyBorder="1" applyAlignment="1">
      <alignment horizontal="left"/>
    </xf>
    <xf numFmtId="0" fontId="32" fillId="20" borderId="57" xfId="42" applyFont="1" applyFill="1" applyBorder="1" applyAlignment="1">
      <alignment horizontal="left"/>
    </xf>
    <xf numFmtId="165" fontId="30" fillId="0" borderId="72" xfId="45" applyNumberFormat="1" applyFont="1" applyBorder="1" applyAlignment="1" applyProtection="1">
      <alignment horizontal="left"/>
      <protection hidden="1"/>
    </xf>
    <xf numFmtId="165" fontId="30" fillId="0" borderId="73" xfId="45" applyNumberFormat="1" applyFont="1" applyBorder="1" applyAlignment="1" applyProtection="1">
      <alignment horizontal="left"/>
      <protection hidden="1"/>
    </xf>
    <xf numFmtId="49" fontId="26" fillId="0" borderId="73" xfId="42" applyNumberFormat="1" applyFont="1" applyBorder="1" applyAlignment="1">
      <alignment horizontal="center" vertical="center" shrinkToFit="1"/>
    </xf>
    <xf numFmtId="49" fontId="26" fillId="0" borderId="76" xfId="42" applyNumberFormat="1" applyFont="1" applyBorder="1" applyAlignment="1">
      <alignment horizontal="center" vertical="center" shrinkToFit="1"/>
    </xf>
    <xf numFmtId="49" fontId="26" fillId="0" borderId="83" xfId="42" applyNumberFormat="1" applyFont="1" applyBorder="1" applyAlignment="1">
      <alignment horizontal="center" vertical="center" shrinkToFit="1"/>
    </xf>
    <xf numFmtId="165" fontId="30" fillId="0" borderId="75" xfId="45" applyNumberFormat="1" applyFont="1" applyBorder="1" applyAlignment="1" applyProtection="1">
      <alignment horizontal="left"/>
      <protection hidden="1"/>
    </xf>
    <xf numFmtId="165" fontId="30" fillId="0" borderId="76" xfId="45" applyNumberFormat="1" applyFont="1" applyBorder="1" applyAlignment="1" applyProtection="1">
      <alignment horizontal="left"/>
      <protection hidden="1"/>
    </xf>
    <xf numFmtId="165" fontId="30" fillId="0" borderId="82" xfId="45" applyNumberFormat="1" applyFont="1" applyBorder="1" applyAlignment="1" applyProtection="1">
      <alignment horizontal="left"/>
      <protection hidden="1"/>
    </xf>
    <xf numFmtId="165" fontId="30" fillId="0" borderId="83" xfId="45" applyNumberFormat="1" applyFont="1" applyBorder="1" applyAlignment="1" applyProtection="1">
      <alignment horizontal="left"/>
      <protection hidden="1"/>
    </xf>
    <xf numFmtId="165" fontId="30" fillId="0" borderId="58" xfId="45" applyNumberFormat="1" applyFont="1" applyBorder="1" applyAlignment="1" applyProtection="1">
      <alignment horizontal="left"/>
      <protection hidden="1"/>
    </xf>
    <xf numFmtId="165" fontId="30" fillId="0" borderId="57" xfId="45" applyNumberFormat="1" applyFont="1" applyBorder="1" applyAlignment="1" applyProtection="1">
      <alignment horizontal="left"/>
      <protection hidden="1"/>
    </xf>
    <xf numFmtId="0" fontId="26" fillId="20" borderId="59" xfId="42" applyFont="1" applyFill="1" applyBorder="1" applyAlignment="1">
      <alignment horizontal="center" vertical="center"/>
    </xf>
    <xf numFmtId="0" fontId="26" fillId="20" borderId="65" xfId="42" applyFont="1" applyFill="1" applyBorder="1" applyAlignment="1">
      <alignment horizontal="center" vertical="center"/>
    </xf>
    <xf numFmtId="165" fontId="30" fillId="0" borderId="67" xfId="45" applyNumberFormat="1" applyFont="1" applyBorder="1" applyAlignment="1" applyProtection="1">
      <alignment horizontal="left"/>
      <protection hidden="1"/>
    </xf>
    <xf numFmtId="165" fontId="30" fillId="0" borderId="60" xfId="45" applyNumberFormat="1" applyFont="1" applyBorder="1" applyAlignment="1" applyProtection="1">
      <alignment horizontal="left"/>
      <protection hidden="1"/>
    </xf>
    <xf numFmtId="165" fontId="30" fillId="0" borderId="78" xfId="45" applyNumberFormat="1" applyFont="1" applyBorder="1" applyAlignment="1" applyProtection="1">
      <alignment horizontal="left"/>
      <protection hidden="1"/>
    </xf>
    <xf numFmtId="165" fontId="30" fillId="0" borderId="79" xfId="45" applyNumberFormat="1" applyFont="1" applyBorder="1" applyAlignment="1" applyProtection="1">
      <alignment horizontal="left"/>
      <protection hidden="1"/>
    </xf>
    <xf numFmtId="49" fontId="27" fillId="19" borderId="58" xfId="42" applyNumberFormat="1" applyFont="1" applyFill="1" applyBorder="1" applyAlignment="1">
      <alignment horizontal="left"/>
    </xf>
    <xf numFmtId="49" fontId="27" fillId="19" borderId="15" xfId="42" applyNumberFormat="1" applyFont="1" applyFill="1" applyBorder="1" applyAlignment="1">
      <alignment horizontal="left"/>
    </xf>
    <xf numFmtId="165" fontId="30" fillId="0" borderId="80" xfId="45" applyNumberFormat="1" applyFont="1" applyBorder="1" applyAlignment="1" applyProtection="1">
      <alignment horizontal="left" vertical="top" wrapText="1"/>
      <protection hidden="1"/>
    </xf>
    <xf numFmtId="165" fontId="30" fillId="0" borderId="81" xfId="45" applyNumberFormat="1" applyFont="1" applyBorder="1" applyAlignment="1" applyProtection="1">
      <alignment horizontal="left" vertical="top" wrapText="1"/>
      <protection hidden="1"/>
    </xf>
    <xf numFmtId="165" fontId="30" fillId="0" borderId="78" xfId="45" applyNumberFormat="1" applyFont="1" applyBorder="1" applyAlignment="1" applyProtection="1">
      <alignment horizontal="left" vertical="top" wrapText="1"/>
      <protection hidden="1"/>
    </xf>
    <xf numFmtId="165" fontId="30" fillId="0" borderId="79" xfId="45" applyNumberFormat="1" applyFont="1" applyBorder="1" applyAlignment="1" applyProtection="1">
      <alignment horizontal="left" vertical="top" wrapText="1"/>
      <protection hidden="1"/>
    </xf>
    <xf numFmtId="49" fontId="26" fillId="0" borderId="59" xfId="42" applyNumberFormat="1" applyFont="1" applyBorder="1" applyAlignment="1">
      <alignment horizontal="center" vertical="center" shrinkToFit="1"/>
    </xf>
    <xf numFmtId="49" fontId="26" fillId="0" borderId="65" xfId="42" applyNumberFormat="1" applyFont="1" applyBorder="1" applyAlignment="1">
      <alignment horizontal="center" vertical="center" shrinkToFit="1"/>
    </xf>
    <xf numFmtId="0" fontId="22" fillId="19" borderId="58" xfId="42" applyFont="1" applyFill="1" applyBorder="1" applyAlignment="1">
      <alignment horizontal="center"/>
    </xf>
    <xf numFmtId="0" fontId="22" fillId="19" borderId="57" xfId="42" applyFont="1" applyFill="1" applyBorder="1" applyAlignment="1">
      <alignment horizontal="center"/>
    </xf>
    <xf numFmtId="0" fontId="32" fillId="20" borderId="58" xfId="42" applyFont="1" applyFill="1" applyBorder="1" applyAlignment="1">
      <alignment horizontal="left" wrapText="1"/>
    </xf>
    <xf numFmtId="0" fontId="32" fillId="20" borderId="15" xfId="42" applyFont="1" applyFill="1" applyBorder="1" applyAlignment="1">
      <alignment horizontal="left" wrapText="1"/>
    </xf>
    <xf numFmtId="0" fontId="32" fillId="20" borderId="57" xfId="42" applyFont="1" applyFill="1" applyBorder="1" applyAlignment="1">
      <alignment horizontal="left" wrapText="1"/>
    </xf>
    <xf numFmtId="0" fontId="26" fillId="20" borderId="67" xfId="42" applyFont="1" applyFill="1" applyBorder="1" applyAlignment="1">
      <alignment horizontal="left" vertical="center" wrapText="1"/>
    </xf>
    <xf numFmtId="0" fontId="26" fillId="20" borderId="60" xfId="42" applyFont="1" applyFill="1" applyBorder="1" applyAlignment="1">
      <alignment horizontal="left" vertical="center" wrapText="1"/>
    </xf>
    <xf numFmtId="0" fontId="26" fillId="20" borderId="68" xfId="42" applyFont="1" applyFill="1" applyBorder="1" applyAlignment="1">
      <alignment horizontal="left" vertical="center" wrapText="1"/>
    </xf>
    <xf numFmtId="0" fontId="26" fillId="20" borderId="69" xfId="42" applyFont="1" applyFill="1" applyBorder="1" applyAlignment="1">
      <alignment horizontal="left" vertical="center" wrapText="1"/>
    </xf>
    <xf numFmtId="0" fontId="23" fillId="0" borderId="0" xfId="42" applyFont="1" applyAlignment="1">
      <alignment horizontal="center"/>
    </xf>
    <xf numFmtId="0" fontId="18" fillId="0" borderId="47" xfId="42" applyFont="1" applyBorder="1" applyAlignment="1">
      <alignment horizontal="left"/>
    </xf>
    <xf numFmtId="0" fontId="18" fillId="0" borderId="48" xfId="42" applyFont="1" applyBorder="1" applyAlignment="1">
      <alignment horizontal="left"/>
    </xf>
    <xf numFmtId="49" fontId="18" fillId="0" borderId="51" xfId="42" applyNumberFormat="1" applyFont="1" applyBorder="1" applyAlignment="1">
      <alignment horizontal="left"/>
    </xf>
    <xf numFmtId="49" fontId="18" fillId="0" borderId="52" xfId="42" applyNumberFormat="1" applyFont="1" applyBorder="1" applyAlignment="1">
      <alignment horizontal="left"/>
    </xf>
    <xf numFmtId="0" fontId="26" fillId="20" borderId="58" xfId="42" applyFont="1" applyFill="1" applyBorder="1" applyAlignment="1">
      <alignment horizontal="left"/>
    </xf>
    <xf numFmtId="0" fontId="26" fillId="20" borderId="57" xfId="42" applyFont="1" applyFill="1" applyBorder="1" applyAlignment="1">
      <alignment horizontal="left"/>
    </xf>
    <xf numFmtId="0" fontId="26" fillId="0" borderId="58" xfId="42" applyFont="1" applyBorder="1" applyAlignment="1">
      <alignment horizontal="left" vertical="top" wrapText="1"/>
    </xf>
    <xf numFmtId="0" fontId="26" fillId="0" borderId="57" xfId="42" applyFont="1" applyBorder="1" applyAlignment="1">
      <alignment horizontal="left" vertical="top" wrapText="1"/>
    </xf>
    <xf numFmtId="0" fontId="26" fillId="20" borderId="66" xfId="42" applyFont="1" applyFill="1" applyBorder="1" applyAlignment="1">
      <alignment horizontal="center" vertical="center"/>
    </xf>
    <xf numFmtId="0" fontId="26" fillId="20" borderId="70" xfId="42" applyFont="1" applyFill="1" applyBorder="1" applyAlignment="1">
      <alignment horizontal="left" vertical="center" wrapText="1"/>
    </xf>
    <xf numFmtId="0" fontId="26" fillId="20" borderId="71" xfId="42" applyFont="1" applyFill="1" applyBorder="1" applyAlignment="1">
      <alignment horizontal="left" vertical="center" wrapText="1"/>
    </xf>
  </cellXfs>
  <cellStyles count="47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Celkem" xfId="19" builtinId="25" customBuiltin="1"/>
    <cellStyle name="Chybně" xfId="20" xr:uid="{00000000-0005-0000-0000-000013000000}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43" xr:uid="{312B3D1F-6EAE-4683-AE46-2DC7D1A218CD}"/>
    <cellStyle name="normální_NABIDKA vzor2007" xfId="44" xr:uid="{12E8F2B9-47E6-4461-8C64-E6E381A7B07E}"/>
    <cellStyle name="normální_POL.XLS" xfId="42" xr:uid="{CE3222D4-CEB2-4F42-A660-3437FE59CA5D}"/>
    <cellStyle name="normální_Struktura PČ a SM" xfId="45" xr:uid="{F22A8072-4E83-4D86-8024-3CD2CC36EBBC}"/>
    <cellStyle name="Poznámka" xfId="28" builtinId="10" customBuiltin="1"/>
    <cellStyle name="Procenta" xfId="46" builtinId="5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colors>
    <mruColors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&#345;ejn&#233;%20zak&#225;zky/VZORY/P&#345;&#237;loha%20&#269;.%201%20Kryc&#237;%20list%20nab&#237;d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5">
          <cell r="A5" t="str">
            <v>SO 01</v>
          </cell>
          <cell r="C5" t="str">
            <v>Kotelna K7</v>
          </cell>
        </row>
        <row r="7">
          <cell r="A7" t="str">
            <v>I2021/146</v>
          </cell>
          <cell r="C7" t="str">
            <v>Rychloohřev K7</v>
          </cell>
        </row>
      </sheetData>
      <sheetData sheetId="1">
        <row r="1">
          <cell r="H1" t="str">
            <v>I146.01/01</v>
          </cell>
        </row>
      </sheetData>
      <sheetData sheetId="2">
        <row r="7">
          <cell r="B7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zoomScaleSheetLayoutView="100" workbookViewId="0">
      <selection activeCell="B7" sqref="B7:D7"/>
    </sheetView>
  </sheetViews>
  <sheetFormatPr defaultColWidth="9.140625" defaultRowHeight="15.75" x14ac:dyDescent="0.3"/>
  <cols>
    <col min="1" max="1" width="26.5703125" style="2" customWidth="1"/>
    <col min="2" max="4" width="22.7109375" style="2" customWidth="1"/>
    <col min="5" max="5" width="16.7109375" style="2" customWidth="1"/>
    <col min="6" max="6" width="20.5703125" style="2" customWidth="1"/>
    <col min="7" max="16384" width="9.140625" style="2"/>
  </cols>
  <sheetData>
    <row r="1" spans="1:6" x14ac:dyDescent="0.3">
      <c r="A1" s="100" t="s">
        <v>0</v>
      </c>
      <c r="B1" s="100"/>
      <c r="C1" s="100"/>
      <c r="D1" s="100"/>
      <c r="E1" s="1"/>
      <c r="F1" s="1"/>
    </row>
    <row r="2" spans="1:6" x14ac:dyDescent="0.3">
      <c r="A2" s="3"/>
      <c r="B2" s="3"/>
      <c r="C2" s="3"/>
      <c r="D2" s="3"/>
      <c r="E2" s="1"/>
      <c r="F2" s="1"/>
    </row>
    <row r="3" spans="1:6" ht="48.75" customHeight="1" x14ac:dyDescent="0.3">
      <c r="A3" s="13" t="s">
        <v>82</v>
      </c>
      <c r="B3" s="30"/>
      <c r="C3" s="30"/>
      <c r="D3" s="30"/>
    </row>
    <row r="4" spans="1:6" x14ac:dyDescent="0.3">
      <c r="A4" s="3"/>
      <c r="B4" s="3"/>
      <c r="C4" s="3"/>
      <c r="D4" s="3"/>
    </row>
    <row r="5" spans="1:6" ht="16.5" thickBot="1" x14ac:dyDescent="0.35">
      <c r="A5" s="3"/>
      <c r="B5" s="3"/>
      <c r="C5" s="3"/>
      <c r="D5" s="3"/>
    </row>
    <row r="6" spans="1:6" ht="16.5" customHeight="1" thickBot="1" x14ac:dyDescent="0.35">
      <c r="A6" s="101" t="s">
        <v>1</v>
      </c>
      <c r="B6" s="102"/>
      <c r="C6" s="102"/>
      <c r="D6" s="103"/>
      <c r="E6" s="1"/>
      <c r="F6" s="1"/>
    </row>
    <row r="7" spans="1:6" ht="18" customHeight="1" x14ac:dyDescent="0.3">
      <c r="A7" s="6" t="s">
        <v>2</v>
      </c>
      <c r="B7" s="104"/>
      <c r="C7" s="105"/>
      <c r="D7" s="106"/>
      <c r="E7" s="1"/>
      <c r="F7" s="1"/>
    </row>
    <row r="8" spans="1:6" ht="18" customHeight="1" x14ac:dyDescent="0.3">
      <c r="A8" s="7" t="s">
        <v>3</v>
      </c>
      <c r="B8" s="104"/>
      <c r="C8" s="105"/>
      <c r="D8" s="106"/>
      <c r="E8" s="1"/>
      <c r="F8" s="1"/>
    </row>
    <row r="9" spans="1:6" ht="18" customHeight="1" x14ac:dyDescent="0.3">
      <c r="A9" s="8" t="s">
        <v>4</v>
      </c>
      <c r="B9" s="104"/>
      <c r="C9" s="105"/>
      <c r="D9" s="106"/>
      <c r="E9" s="1"/>
      <c r="F9" s="1"/>
    </row>
    <row r="10" spans="1:6" ht="18" customHeight="1" x14ac:dyDescent="0.3">
      <c r="A10" s="8" t="s">
        <v>5</v>
      </c>
      <c r="B10" s="104"/>
      <c r="C10" s="105"/>
      <c r="D10" s="106"/>
      <c r="E10" s="1"/>
      <c r="F10" s="1"/>
    </row>
    <row r="11" spans="1:6" ht="18" customHeight="1" x14ac:dyDescent="0.3">
      <c r="A11" s="8" t="s">
        <v>6</v>
      </c>
      <c r="B11" s="104"/>
      <c r="C11" s="105"/>
      <c r="D11" s="106"/>
      <c r="E11" s="1"/>
      <c r="F11" s="1"/>
    </row>
    <row r="12" spans="1:6" ht="18" customHeight="1" x14ac:dyDescent="0.3">
      <c r="A12" s="8" t="s">
        <v>7</v>
      </c>
      <c r="B12" s="107"/>
      <c r="C12" s="108"/>
      <c r="D12" s="109"/>
      <c r="E12" s="1"/>
      <c r="F12" s="1"/>
    </row>
    <row r="13" spans="1:6" ht="18" customHeight="1" x14ac:dyDescent="0.3">
      <c r="A13" s="8" t="s">
        <v>8</v>
      </c>
      <c r="B13" s="104"/>
      <c r="C13" s="105"/>
      <c r="D13" s="106"/>
      <c r="E13" s="1"/>
      <c r="F13" s="1"/>
    </row>
    <row r="14" spans="1:6" ht="18" customHeight="1" thickBot="1" x14ac:dyDescent="0.35">
      <c r="A14" s="9" t="s">
        <v>9</v>
      </c>
      <c r="B14" s="110"/>
      <c r="C14" s="111"/>
      <c r="D14" s="112"/>
      <c r="E14" s="1"/>
      <c r="F14" s="1"/>
    </row>
    <row r="15" spans="1:6" ht="13.5" customHeight="1" thickBot="1" x14ac:dyDescent="0.35">
      <c r="A15" s="4"/>
      <c r="B15" s="4"/>
      <c r="C15" s="4"/>
      <c r="D15" s="4"/>
      <c r="E15" s="1"/>
      <c r="F15" s="1"/>
    </row>
    <row r="16" spans="1:6" ht="16.5" customHeight="1" thickBot="1" x14ac:dyDescent="0.35">
      <c r="A16" s="113" t="s">
        <v>10</v>
      </c>
      <c r="B16" s="114"/>
      <c r="C16" s="114"/>
      <c r="D16" s="115"/>
      <c r="E16" s="1"/>
      <c r="F16" s="1"/>
    </row>
    <row r="17" spans="1:6" ht="18" customHeight="1" x14ac:dyDescent="0.3">
      <c r="A17" s="10" t="s">
        <v>11</v>
      </c>
      <c r="B17" s="116"/>
      <c r="C17" s="117"/>
      <c r="D17" s="118"/>
      <c r="E17" s="1"/>
      <c r="F17" s="1"/>
    </row>
    <row r="18" spans="1:6" ht="18" customHeight="1" x14ac:dyDescent="0.3">
      <c r="A18" s="8" t="s">
        <v>12</v>
      </c>
      <c r="B18" s="91"/>
      <c r="C18" s="92"/>
      <c r="D18" s="93"/>
      <c r="E18" s="1"/>
      <c r="F18" s="1"/>
    </row>
    <row r="19" spans="1:6" ht="18" customHeight="1" x14ac:dyDescent="0.3">
      <c r="A19" s="8" t="s">
        <v>13</v>
      </c>
      <c r="B19" s="91"/>
      <c r="C19" s="92"/>
      <c r="D19" s="93"/>
      <c r="E19" s="1"/>
      <c r="F19" s="1"/>
    </row>
    <row r="20" spans="1:6" ht="18" customHeight="1" x14ac:dyDescent="0.3">
      <c r="A20" s="8" t="s">
        <v>8</v>
      </c>
      <c r="B20" s="91"/>
      <c r="C20" s="92"/>
      <c r="D20" s="93"/>
      <c r="E20" s="1"/>
      <c r="F20" s="1"/>
    </row>
    <row r="21" spans="1:6" ht="18" customHeight="1" x14ac:dyDescent="0.3">
      <c r="A21" s="8" t="s">
        <v>14</v>
      </c>
      <c r="B21" s="91"/>
      <c r="C21" s="92"/>
      <c r="D21" s="93"/>
      <c r="E21" s="1"/>
      <c r="F21" s="1"/>
    </row>
    <row r="22" spans="1:6" ht="18" customHeight="1" thickBot="1" x14ac:dyDescent="0.35">
      <c r="A22" s="9" t="s">
        <v>9</v>
      </c>
      <c r="B22" s="94"/>
      <c r="C22" s="95"/>
      <c r="D22" s="96"/>
      <c r="E22" s="1"/>
      <c r="F22" s="1"/>
    </row>
    <row r="23" spans="1:6" ht="16.5" thickBot="1" x14ac:dyDescent="0.35">
      <c r="A23" s="4"/>
      <c r="B23" s="4"/>
      <c r="C23" s="4"/>
      <c r="D23" s="3"/>
      <c r="E23" s="1"/>
      <c r="F23" s="1"/>
    </row>
    <row r="24" spans="1:6" ht="16.5" customHeight="1" thickBot="1" x14ac:dyDescent="0.35">
      <c r="A24" s="97" t="s">
        <v>47</v>
      </c>
      <c r="B24" s="98"/>
      <c r="C24" s="98"/>
      <c r="D24" s="99"/>
      <c r="E24" s="1"/>
      <c r="F24" s="1"/>
    </row>
    <row r="25" spans="1:6" ht="16.5" customHeight="1" x14ac:dyDescent="0.3">
      <c r="A25" s="10"/>
      <c r="B25" s="12" t="s">
        <v>17</v>
      </c>
      <c r="C25" s="12" t="s">
        <v>19</v>
      </c>
      <c r="D25" s="11" t="s">
        <v>18</v>
      </c>
      <c r="E25" s="1"/>
      <c r="F25" s="1"/>
    </row>
    <row r="26" spans="1:6" ht="51.75" customHeight="1" x14ac:dyDescent="0.3">
      <c r="A26" s="28" t="s">
        <v>28</v>
      </c>
      <c r="B26" s="32">
        <f>položky!G25+položky!G46</f>
        <v>0</v>
      </c>
      <c r="C26" s="32">
        <f>0.21*B26</f>
        <v>0</v>
      </c>
      <c r="D26" s="33">
        <f>B26+C26</f>
        <v>0</v>
      </c>
      <c r="E26" s="1"/>
      <c r="F26" s="1"/>
    </row>
    <row r="27" spans="1:6" ht="51.75" customHeight="1" thickBot="1" x14ac:dyDescent="0.35">
      <c r="A27" s="48" t="s">
        <v>31</v>
      </c>
      <c r="B27" s="49">
        <f>položky!H58+položky!H70+položky!H82+položky!H94+položky!H108+položky!H121+položky!H133+položky!H137+položky!H141+položky!H147+položky!H153</f>
        <v>0</v>
      </c>
      <c r="C27" s="49">
        <f>0.21*B27</f>
        <v>0</v>
      </c>
      <c r="D27" s="50">
        <f>B27+C27</f>
        <v>0</v>
      </c>
      <c r="E27" s="1"/>
      <c r="F27" s="1"/>
    </row>
    <row r="28" spans="1:6" ht="49.5" customHeight="1" x14ac:dyDescent="0.3">
      <c r="A28" s="3"/>
      <c r="B28" s="3"/>
      <c r="C28" s="3"/>
      <c r="D28" s="3"/>
      <c r="E28" s="1"/>
      <c r="F28" s="1"/>
    </row>
    <row r="29" spans="1:6" ht="18" customHeight="1" x14ac:dyDescent="0.3">
      <c r="A29" s="3"/>
      <c r="B29" s="3"/>
      <c r="C29" s="3"/>
      <c r="D29" s="3"/>
      <c r="E29" s="1"/>
      <c r="F29" s="1"/>
    </row>
    <row r="30" spans="1:6" x14ac:dyDescent="0.3">
      <c r="A30" s="3"/>
      <c r="B30" s="3"/>
      <c r="C30" s="3"/>
      <c r="D30" s="3"/>
      <c r="E30" s="1"/>
      <c r="F30" s="1"/>
    </row>
    <row r="31" spans="1:6" x14ac:dyDescent="0.3">
      <c r="A31" s="40"/>
      <c r="B31" s="4"/>
      <c r="C31" s="4"/>
      <c r="D31" s="3"/>
    </row>
    <row r="32" spans="1:6" x14ac:dyDescent="0.3">
      <c r="A32" s="5" t="s">
        <v>15</v>
      </c>
      <c r="B32" s="5"/>
      <c r="C32" s="5"/>
      <c r="D32" s="3"/>
    </row>
    <row r="33" spans="1:4" x14ac:dyDescent="0.3">
      <c r="A33" s="3"/>
      <c r="B33" s="3"/>
      <c r="C33" s="3"/>
      <c r="D33" s="3"/>
    </row>
    <row r="34" spans="1:4" x14ac:dyDescent="0.3">
      <c r="A34" s="3"/>
      <c r="B34" s="3"/>
      <c r="C34" s="89"/>
      <c r="D34" s="89"/>
    </row>
    <row r="35" spans="1:4" x14ac:dyDescent="0.3">
      <c r="A35" s="3"/>
      <c r="B35" s="3"/>
      <c r="C35" s="90" t="s">
        <v>16</v>
      </c>
      <c r="D35" s="90"/>
    </row>
    <row r="36" spans="1:4" x14ac:dyDescent="0.3">
      <c r="A36" s="3"/>
      <c r="B36" s="3"/>
      <c r="C36" s="3"/>
      <c r="D36" s="3"/>
    </row>
  </sheetData>
  <sheetProtection selectLockedCells="1" selectUnlockedCells="1"/>
  <mergeCells count="20">
    <mergeCell ref="A1:D1"/>
    <mergeCell ref="B18:D18"/>
    <mergeCell ref="B19:D19"/>
    <mergeCell ref="B20:D20"/>
    <mergeCell ref="A6:D6"/>
    <mergeCell ref="B7:D7"/>
    <mergeCell ref="B8:D8"/>
    <mergeCell ref="B9:D9"/>
    <mergeCell ref="B10:D10"/>
    <mergeCell ref="B11:D11"/>
    <mergeCell ref="B12:D12"/>
    <mergeCell ref="B13:D13"/>
    <mergeCell ref="B14:D14"/>
    <mergeCell ref="A16:D16"/>
    <mergeCell ref="B17:D17"/>
    <mergeCell ref="C34:D34"/>
    <mergeCell ref="C35:D35"/>
    <mergeCell ref="B21:D21"/>
    <mergeCell ref="B22:D22"/>
    <mergeCell ref="A24:D24"/>
  </mergeCells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E399-0536-4871-9F2D-383A465652E1}">
  <sheetPr>
    <pageSetUpPr fitToPage="1"/>
  </sheetPr>
  <dimension ref="A1:I153"/>
  <sheetViews>
    <sheetView zoomScale="110" zoomScaleNormal="110" workbookViewId="0">
      <selection activeCell="F8" sqref="F8"/>
    </sheetView>
  </sheetViews>
  <sheetFormatPr defaultRowHeight="12.75" x14ac:dyDescent="0.2"/>
  <cols>
    <col min="2" max="2" width="11.7109375" style="23" customWidth="1"/>
    <col min="3" max="3" width="35.85546875" customWidth="1"/>
    <col min="5" max="5" width="10.28515625" customWidth="1"/>
    <col min="6" max="6" width="11.140625" customWidth="1"/>
    <col min="7" max="7" width="13.28515625" customWidth="1"/>
    <col min="8" max="8" width="12.85546875" customWidth="1"/>
  </cols>
  <sheetData>
    <row r="1" spans="1:8" ht="15.75" x14ac:dyDescent="0.25">
      <c r="A1" s="156" t="s">
        <v>20</v>
      </c>
      <c r="B1" s="156"/>
      <c r="C1" s="156"/>
      <c r="D1" s="156"/>
      <c r="E1" s="156"/>
      <c r="F1" s="156"/>
      <c r="G1" s="156"/>
      <c r="H1" s="156"/>
    </row>
    <row r="2" spans="1:8" ht="13.5" thickBot="1" x14ac:dyDescent="0.25">
      <c r="A2" s="14"/>
      <c r="B2" s="26"/>
      <c r="C2" s="27"/>
      <c r="D2" s="27"/>
      <c r="E2" s="15"/>
      <c r="F2" s="15"/>
      <c r="G2" s="27"/>
      <c r="H2" s="27"/>
    </row>
    <row r="3" spans="1:8" ht="13.5" thickTop="1" x14ac:dyDescent="0.2">
      <c r="A3" s="157" t="s">
        <v>29</v>
      </c>
      <c r="B3" s="158"/>
      <c r="C3" s="29" t="s">
        <v>82</v>
      </c>
      <c r="D3" s="16"/>
      <c r="E3" s="25"/>
      <c r="F3" s="25"/>
      <c r="G3" s="17"/>
      <c r="H3" s="18"/>
    </row>
    <row r="4" spans="1:8" ht="13.5" thickBot="1" x14ac:dyDescent="0.25">
      <c r="A4" s="159" t="s">
        <v>30</v>
      </c>
      <c r="B4" s="160"/>
      <c r="C4" s="24" t="s">
        <v>26</v>
      </c>
      <c r="D4" s="19"/>
      <c r="E4" s="35"/>
      <c r="F4" s="35"/>
      <c r="G4" s="35"/>
      <c r="H4" s="36"/>
    </row>
    <row r="5" spans="1:8" ht="13.5" thickTop="1" x14ac:dyDescent="0.2">
      <c r="A5" s="41"/>
      <c r="B5" s="41"/>
      <c r="D5" s="14"/>
      <c r="E5" s="42"/>
      <c r="F5" s="42"/>
      <c r="G5" s="42"/>
      <c r="H5" s="42"/>
    </row>
    <row r="6" spans="1:8" ht="20.25" customHeight="1" x14ac:dyDescent="0.3">
      <c r="A6" s="119" t="s">
        <v>73</v>
      </c>
      <c r="B6" s="120"/>
      <c r="C6" s="120"/>
      <c r="D6" s="120"/>
      <c r="E6" s="120"/>
      <c r="F6" s="120"/>
      <c r="G6" s="121"/>
    </row>
    <row r="7" spans="1:8" x14ac:dyDescent="0.2">
      <c r="A7" s="37" t="s">
        <v>43</v>
      </c>
      <c r="B7" s="147" t="s">
        <v>21</v>
      </c>
      <c r="C7" s="148"/>
      <c r="D7" s="38" t="s">
        <v>22</v>
      </c>
      <c r="E7" s="38" t="s">
        <v>23</v>
      </c>
      <c r="F7" s="38" t="s">
        <v>24</v>
      </c>
      <c r="G7" s="39" t="s">
        <v>25</v>
      </c>
    </row>
    <row r="8" spans="1:8" x14ac:dyDescent="0.2">
      <c r="A8" s="46">
        <v>1</v>
      </c>
      <c r="B8" s="161" t="s">
        <v>33</v>
      </c>
      <c r="C8" s="162"/>
      <c r="D8" s="43" t="s">
        <v>32</v>
      </c>
      <c r="E8" s="88">
        <v>40</v>
      </c>
      <c r="F8" s="44"/>
      <c r="G8" s="45">
        <f>F8*E8</f>
        <v>0</v>
      </c>
    </row>
    <row r="9" spans="1:8" x14ac:dyDescent="0.2">
      <c r="A9" s="47">
        <v>2</v>
      </c>
      <c r="B9" s="161" t="s">
        <v>35</v>
      </c>
      <c r="C9" s="162"/>
      <c r="D9" s="43" t="s">
        <v>32</v>
      </c>
      <c r="E9" s="62">
        <v>30</v>
      </c>
      <c r="F9" s="31"/>
      <c r="G9" s="45">
        <f t="shared" ref="G9:G24" si="0">F9*E9</f>
        <v>0</v>
      </c>
    </row>
    <row r="10" spans="1:8" ht="12.75" customHeight="1" x14ac:dyDescent="0.2">
      <c r="A10" s="46">
        <v>3</v>
      </c>
      <c r="B10" s="163" t="s">
        <v>58</v>
      </c>
      <c r="C10" s="164"/>
      <c r="D10" s="20" t="s">
        <v>34</v>
      </c>
      <c r="E10" s="62">
        <v>0</v>
      </c>
      <c r="F10" s="31"/>
      <c r="G10" s="34">
        <f t="shared" si="0"/>
        <v>0</v>
      </c>
    </row>
    <row r="11" spans="1:8" ht="12.75" customHeight="1" x14ac:dyDescent="0.2">
      <c r="A11" s="47">
        <v>4</v>
      </c>
      <c r="B11" s="163" t="s">
        <v>36</v>
      </c>
      <c r="C11" s="164"/>
      <c r="D11" s="20" t="s">
        <v>41</v>
      </c>
      <c r="E11" s="62">
        <v>40</v>
      </c>
      <c r="F11" s="31"/>
      <c r="G11" s="34">
        <f t="shared" si="0"/>
        <v>0</v>
      </c>
    </row>
    <row r="12" spans="1:8" ht="12.75" customHeight="1" x14ac:dyDescent="0.2">
      <c r="A12" s="46">
        <v>5</v>
      </c>
      <c r="B12" s="163" t="s">
        <v>37</v>
      </c>
      <c r="C12" s="164"/>
      <c r="D12" s="20" t="s">
        <v>34</v>
      </c>
      <c r="E12" s="62">
        <v>500</v>
      </c>
      <c r="F12" s="31"/>
      <c r="G12" s="34">
        <f t="shared" si="0"/>
        <v>0</v>
      </c>
    </row>
    <row r="13" spans="1:8" ht="12.75" customHeight="1" x14ac:dyDescent="0.2">
      <c r="A13" s="47">
        <v>6</v>
      </c>
      <c r="B13" s="131" t="s">
        <v>59</v>
      </c>
      <c r="C13" s="132"/>
      <c r="D13" s="20" t="s">
        <v>55</v>
      </c>
      <c r="E13" s="62">
        <v>2</v>
      </c>
      <c r="F13" s="31"/>
      <c r="G13" s="34">
        <f t="shared" si="0"/>
        <v>0</v>
      </c>
    </row>
    <row r="14" spans="1:8" x14ac:dyDescent="0.2">
      <c r="A14" s="46">
        <v>7</v>
      </c>
      <c r="B14" s="131" t="s">
        <v>50</v>
      </c>
      <c r="C14" s="132"/>
      <c r="D14" s="20" t="s">
        <v>27</v>
      </c>
      <c r="E14" s="62">
        <v>78</v>
      </c>
      <c r="F14" s="31"/>
      <c r="G14" s="34">
        <f>F14*E14</f>
        <v>0</v>
      </c>
    </row>
    <row r="15" spans="1:8" x14ac:dyDescent="0.2">
      <c r="A15" s="47">
        <v>8</v>
      </c>
      <c r="B15" s="131" t="s">
        <v>88</v>
      </c>
      <c r="C15" s="132"/>
      <c r="D15" s="20" t="s">
        <v>27</v>
      </c>
      <c r="E15" s="62">
        <v>1</v>
      </c>
      <c r="F15" s="31"/>
      <c r="G15" s="34">
        <f t="shared" si="0"/>
        <v>0</v>
      </c>
    </row>
    <row r="16" spans="1:8" x14ac:dyDescent="0.2">
      <c r="A16" s="46">
        <v>9</v>
      </c>
      <c r="B16" s="131" t="s">
        <v>72</v>
      </c>
      <c r="C16" s="132"/>
      <c r="D16" s="20" t="s">
        <v>27</v>
      </c>
      <c r="E16" s="62">
        <v>7</v>
      </c>
      <c r="F16" s="31"/>
      <c r="G16" s="34">
        <f t="shared" si="0"/>
        <v>0</v>
      </c>
    </row>
    <row r="17" spans="1:9" x14ac:dyDescent="0.2">
      <c r="A17" s="47">
        <v>10</v>
      </c>
      <c r="B17" s="131" t="s">
        <v>38</v>
      </c>
      <c r="C17" s="132"/>
      <c r="D17" s="20" t="s">
        <v>27</v>
      </c>
      <c r="E17" s="62">
        <v>22.41</v>
      </c>
      <c r="F17" s="31"/>
      <c r="G17" s="34">
        <f>F17*E17</f>
        <v>0</v>
      </c>
    </row>
    <row r="18" spans="1:9" x14ac:dyDescent="0.2">
      <c r="A18" s="46">
        <v>11</v>
      </c>
      <c r="B18" s="131" t="s">
        <v>42</v>
      </c>
      <c r="C18" s="132"/>
      <c r="D18" s="20" t="s">
        <v>27</v>
      </c>
      <c r="E18" s="62">
        <v>12</v>
      </c>
      <c r="F18" s="31"/>
      <c r="G18" s="34">
        <f>F18*E18</f>
        <v>0</v>
      </c>
    </row>
    <row r="19" spans="1:9" x14ac:dyDescent="0.2">
      <c r="A19" s="47">
        <v>12</v>
      </c>
      <c r="B19" s="131" t="s">
        <v>51</v>
      </c>
      <c r="C19" s="132"/>
      <c r="D19" s="20" t="s">
        <v>27</v>
      </c>
      <c r="E19" s="62">
        <v>70</v>
      </c>
      <c r="F19" s="31"/>
      <c r="G19" s="34">
        <f>F19*E19</f>
        <v>0</v>
      </c>
    </row>
    <row r="20" spans="1:9" x14ac:dyDescent="0.2">
      <c r="A20" s="46">
        <v>13</v>
      </c>
      <c r="B20" s="131" t="s">
        <v>39</v>
      </c>
      <c r="C20" s="132"/>
      <c r="D20" s="43" t="s">
        <v>44</v>
      </c>
      <c r="E20" s="62">
        <v>4000</v>
      </c>
      <c r="F20" s="31"/>
      <c r="G20" s="34">
        <f t="shared" si="0"/>
        <v>0</v>
      </c>
    </row>
    <row r="21" spans="1:9" x14ac:dyDescent="0.2">
      <c r="A21" s="47">
        <v>14</v>
      </c>
      <c r="B21" s="135" t="s">
        <v>40</v>
      </c>
      <c r="C21" s="136"/>
      <c r="D21" s="20" t="s">
        <v>27</v>
      </c>
      <c r="E21" s="62">
        <v>8</v>
      </c>
      <c r="F21" s="31"/>
      <c r="G21" s="34">
        <f t="shared" si="0"/>
        <v>0</v>
      </c>
    </row>
    <row r="22" spans="1:9" x14ac:dyDescent="0.2">
      <c r="A22" s="133">
        <v>15</v>
      </c>
      <c r="B22" s="122" t="s">
        <v>63</v>
      </c>
      <c r="C22" s="123"/>
      <c r="D22" s="124" t="s">
        <v>41</v>
      </c>
      <c r="E22" s="63">
        <v>160</v>
      </c>
      <c r="F22" s="54"/>
      <c r="G22" s="60">
        <f t="shared" si="0"/>
        <v>0</v>
      </c>
      <c r="I22" s="53"/>
    </row>
    <row r="23" spans="1:9" x14ac:dyDescent="0.2">
      <c r="A23" s="134"/>
      <c r="B23" s="127" t="s">
        <v>64</v>
      </c>
      <c r="C23" s="128"/>
      <c r="D23" s="125"/>
      <c r="E23" s="64">
        <v>160</v>
      </c>
      <c r="F23" s="56"/>
      <c r="G23" s="61">
        <f t="shared" si="0"/>
        <v>0</v>
      </c>
      <c r="I23" s="53"/>
    </row>
    <row r="24" spans="1:9" x14ac:dyDescent="0.2">
      <c r="A24" s="134"/>
      <c r="B24" s="129" t="s">
        <v>65</v>
      </c>
      <c r="C24" s="130"/>
      <c r="D24" s="126"/>
      <c r="E24" s="79">
        <v>40</v>
      </c>
      <c r="F24" s="80"/>
      <c r="G24" s="84">
        <f t="shared" si="0"/>
        <v>0</v>
      </c>
      <c r="I24" s="53"/>
    </row>
    <row r="25" spans="1:9" x14ac:dyDescent="0.2">
      <c r="A25" s="139" t="s">
        <v>85</v>
      </c>
      <c r="B25" s="140"/>
      <c r="C25" s="52"/>
      <c r="D25" s="21"/>
      <c r="E25" s="21"/>
      <c r="F25" s="85"/>
      <c r="G25" s="82">
        <f>SUM(G8:G24)</f>
        <v>0</v>
      </c>
    </row>
    <row r="26" spans="1:9" x14ac:dyDescent="0.2">
      <c r="A26" s="51"/>
      <c r="B26" s="51"/>
      <c r="C26" s="51"/>
      <c r="D26" s="51"/>
      <c r="E26" s="51"/>
      <c r="F26" s="51"/>
      <c r="G26" s="51"/>
      <c r="H26" s="51"/>
      <c r="I26" s="51"/>
    </row>
    <row r="27" spans="1:9" ht="20.25" customHeight="1" x14ac:dyDescent="0.3">
      <c r="A27" s="119" t="s">
        <v>74</v>
      </c>
      <c r="B27" s="120"/>
      <c r="C27" s="120"/>
      <c r="D27" s="120"/>
      <c r="E27" s="120"/>
      <c r="F27" s="120"/>
      <c r="G27" s="121"/>
    </row>
    <row r="28" spans="1:9" x14ac:dyDescent="0.2">
      <c r="A28" s="37" t="s">
        <v>43</v>
      </c>
      <c r="B28" s="147" t="s">
        <v>21</v>
      </c>
      <c r="C28" s="148"/>
      <c r="D28" s="38" t="s">
        <v>22</v>
      </c>
      <c r="E28" s="38" t="s">
        <v>23</v>
      </c>
      <c r="F28" s="38" t="s">
        <v>24</v>
      </c>
      <c r="G28" s="39" t="s">
        <v>25</v>
      </c>
    </row>
    <row r="29" spans="1:9" x14ac:dyDescent="0.2">
      <c r="A29" s="46">
        <v>1</v>
      </c>
      <c r="B29" s="161" t="s">
        <v>33</v>
      </c>
      <c r="C29" s="162"/>
      <c r="D29" s="43" t="s">
        <v>32</v>
      </c>
      <c r="E29" s="88">
        <v>100</v>
      </c>
      <c r="F29" s="44"/>
      <c r="G29" s="45">
        <f t="shared" ref="G29:G45" si="1">F29*E29</f>
        <v>0</v>
      </c>
    </row>
    <row r="30" spans="1:9" x14ac:dyDescent="0.2">
      <c r="A30" s="47">
        <v>2</v>
      </c>
      <c r="B30" s="161" t="s">
        <v>35</v>
      </c>
      <c r="C30" s="162"/>
      <c r="D30" s="43" t="s">
        <v>32</v>
      </c>
      <c r="E30" s="62">
        <v>0</v>
      </c>
      <c r="F30" s="31"/>
      <c r="G30" s="45">
        <f t="shared" si="1"/>
        <v>0</v>
      </c>
    </row>
    <row r="31" spans="1:9" ht="12.75" customHeight="1" x14ac:dyDescent="0.2">
      <c r="A31" s="46">
        <v>3</v>
      </c>
      <c r="B31" s="163" t="s">
        <v>58</v>
      </c>
      <c r="C31" s="164"/>
      <c r="D31" s="20" t="s">
        <v>34</v>
      </c>
      <c r="E31" s="62">
        <v>100</v>
      </c>
      <c r="F31" s="31"/>
      <c r="G31" s="34">
        <f t="shared" si="1"/>
        <v>0</v>
      </c>
    </row>
    <row r="32" spans="1:9" ht="12.75" customHeight="1" x14ac:dyDescent="0.2">
      <c r="A32" s="47">
        <v>4</v>
      </c>
      <c r="B32" s="163" t="s">
        <v>36</v>
      </c>
      <c r="C32" s="164"/>
      <c r="D32" s="20" t="s">
        <v>41</v>
      </c>
      <c r="E32" s="62">
        <v>132</v>
      </c>
      <c r="F32" s="31"/>
      <c r="G32" s="34">
        <f t="shared" si="1"/>
        <v>0</v>
      </c>
    </row>
    <row r="33" spans="1:9" ht="12.75" customHeight="1" x14ac:dyDescent="0.2">
      <c r="A33" s="46">
        <v>5</v>
      </c>
      <c r="B33" s="163" t="s">
        <v>37</v>
      </c>
      <c r="C33" s="164"/>
      <c r="D33" s="20" t="s">
        <v>34</v>
      </c>
      <c r="E33" s="62">
        <v>300</v>
      </c>
      <c r="F33" s="31"/>
      <c r="G33" s="34">
        <f t="shared" si="1"/>
        <v>0</v>
      </c>
    </row>
    <row r="34" spans="1:9" ht="12.75" customHeight="1" x14ac:dyDescent="0.2">
      <c r="A34" s="47">
        <v>6</v>
      </c>
      <c r="B34" s="131" t="s">
        <v>59</v>
      </c>
      <c r="C34" s="132"/>
      <c r="D34" s="20" t="s">
        <v>55</v>
      </c>
      <c r="E34" s="62">
        <v>4</v>
      </c>
      <c r="F34" s="31"/>
      <c r="G34" s="34">
        <f t="shared" si="1"/>
        <v>0</v>
      </c>
    </row>
    <row r="35" spans="1:9" x14ac:dyDescent="0.2">
      <c r="A35" s="46">
        <v>7</v>
      </c>
      <c r="B35" s="131" t="s">
        <v>50</v>
      </c>
      <c r="C35" s="132"/>
      <c r="D35" s="20" t="s">
        <v>27</v>
      </c>
      <c r="E35" s="62">
        <v>140</v>
      </c>
      <c r="F35" s="31"/>
      <c r="G35" s="34">
        <f t="shared" si="1"/>
        <v>0</v>
      </c>
    </row>
    <row r="36" spans="1:9" x14ac:dyDescent="0.2">
      <c r="A36" s="47">
        <v>8</v>
      </c>
      <c r="B36" s="131" t="s">
        <v>88</v>
      </c>
      <c r="C36" s="132"/>
      <c r="D36" s="20" t="s">
        <v>27</v>
      </c>
      <c r="E36" s="62">
        <v>6</v>
      </c>
      <c r="F36" s="31"/>
      <c r="G36" s="34">
        <f t="shared" si="1"/>
        <v>0</v>
      </c>
    </row>
    <row r="37" spans="1:9" x14ac:dyDescent="0.2">
      <c r="A37" s="46">
        <v>9</v>
      </c>
      <c r="B37" s="131" t="s">
        <v>72</v>
      </c>
      <c r="C37" s="132"/>
      <c r="D37" s="20" t="s">
        <v>27</v>
      </c>
      <c r="E37" s="62">
        <v>20</v>
      </c>
      <c r="F37" s="31"/>
      <c r="G37" s="34">
        <f t="shared" si="1"/>
        <v>0</v>
      </c>
    </row>
    <row r="38" spans="1:9" x14ac:dyDescent="0.2">
      <c r="A38" s="47">
        <v>10</v>
      </c>
      <c r="B38" s="131" t="s">
        <v>38</v>
      </c>
      <c r="C38" s="132"/>
      <c r="D38" s="20" t="s">
        <v>27</v>
      </c>
      <c r="E38" s="62">
        <v>25</v>
      </c>
      <c r="F38" s="31"/>
      <c r="G38" s="34">
        <f t="shared" si="1"/>
        <v>0</v>
      </c>
    </row>
    <row r="39" spans="1:9" x14ac:dyDescent="0.2">
      <c r="A39" s="46">
        <v>11</v>
      </c>
      <c r="B39" s="131" t="s">
        <v>42</v>
      </c>
      <c r="C39" s="132"/>
      <c r="D39" s="20" t="s">
        <v>27</v>
      </c>
      <c r="E39" s="62">
        <v>3</v>
      </c>
      <c r="F39" s="31"/>
      <c r="G39" s="34">
        <f t="shared" si="1"/>
        <v>0</v>
      </c>
    </row>
    <row r="40" spans="1:9" x14ac:dyDescent="0.2">
      <c r="A40" s="47">
        <v>12</v>
      </c>
      <c r="B40" s="131" t="s">
        <v>51</v>
      </c>
      <c r="C40" s="132"/>
      <c r="D40" s="20" t="s">
        <v>27</v>
      </c>
      <c r="E40" s="62">
        <v>80</v>
      </c>
      <c r="F40" s="31"/>
      <c r="G40" s="34">
        <f t="shared" si="1"/>
        <v>0</v>
      </c>
    </row>
    <row r="41" spans="1:9" x14ac:dyDescent="0.2">
      <c r="A41" s="46">
        <v>13</v>
      </c>
      <c r="B41" s="131" t="s">
        <v>39</v>
      </c>
      <c r="C41" s="132"/>
      <c r="D41" s="43" t="s">
        <v>44</v>
      </c>
      <c r="E41" s="62">
        <v>7000</v>
      </c>
      <c r="F41" s="31"/>
      <c r="G41" s="34">
        <f t="shared" si="1"/>
        <v>0</v>
      </c>
    </row>
    <row r="42" spans="1:9" x14ac:dyDescent="0.2">
      <c r="A42" s="47">
        <v>14</v>
      </c>
      <c r="B42" s="135" t="s">
        <v>40</v>
      </c>
      <c r="C42" s="136"/>
      <c r="D42" s="20" t="s">
        <v>27</v>
      </c>
      <c r="E42" s="62">
        <v>20</v>
      </c>
      <c r="F42" s="31"/>
      <c r="G42" s="34">
        <f t="shared" si="1"/>
        <v>0</v>
      </c>
    </row>
    <row r="43" spans="1:9" x14ac:dyDescent="0.2">
      <c r="A43" s="133">
        <v>15</v>
      </c>
      <c r="B43" s="122" t="s">
        <v>63</v>
      </c>
      <c r="C43" s="123"/>
      <c r="D43" s="124" t="s">
        <v>41</v>
      </c>
      <c r="E43" s="63">
        <v>100</v>
      </c>
      <c r="F43" s="54"/>
      <c r="G43" s="60">
        <f t="shared" si="1"/>
        <v>0</v>
      </c>
      <c r="I43" s="53"/>
    </row>
    <row r="44" spans="1:9" x14ac:dyDescent="0.2">
      <c r="A44" s="134"/>
      <c r="B44" s="127" t="s">
        <v>64</v>
      </c>
      <c r="C44" s="128"/>
      <c r="D44" s="125"/>
      <c r="E44" s="64">
        <v>160</v>
      </c>
      <c r="F44" s="56"/>
      <c r="G44" s="61">
        <f t="shared" si="1"/>
        <v>0</v>
      </c>
      <c r="I44" s="53"/>
    </row>
    <row r="45" spans="1:9" x14ac:dyDescent="0.2">
      <c r="A45" s="134"/>
      <c r="B45" s="129" t="s">
        <v>65</v>
      </c>
      <c r="C45" s="130"/>
      <c r="D45" s="126"/>
      <c r="E45" s="79">
        <v>80</v>
      </c>
      <c r="F45" s="80"/>
      <c r="G45" s="84">
        <f t="shared" si="1"/>
        <v>0</v>
      </c>
      <c r="I45" s="53"/>
    </row>
    <row r="46" spans="1:9" x14ac:dyDescent="0.2">
      <c r="A46" s="139" t="s">
        <v>85</v>
      </c>
      <c r="B46" s="140"/>
      <c r="C46" s="52"/>
      <c r="D46" s="21"/>
      <c r="E46" s="22"/>
      <c r="F46" s="22"/>
      <c r="G46" s="82">
        <f>SUM(G29:G45)</f>
        <v>0</v>
      </c>
    </row>
    <row r="48" spans="1:9" ht="39" customHeight="1" x14ac:dyDescent="0.3">
      <c r="A48" s="149" t="s">
        <v>75</v>
      </c>
      <c r="B48" s="150"/>
      <c r="C48" s="150"/>
      <c r="D48" s="150"/>
      <c r="E48" s="150"/>
      <c r="F48" s="150"/>
      <c r="G48" s="150"/>
      <c r="H48" s="151"/>
    </row>
    <row r="49" spans="1:8" x14ac:dyDescent="0.2">
      <c r="A49" s="37" t="s">
        <v>43</v>
      </c>
      <c r="B49" s="147" t="s">
        <v>21</v>
      </c>
      <c r="C49" s="148"/>
      <c r="D49" s="38" t="s">
        <v>22</v>
      </c>
      <c r="E49" s="38" t="s">
        <v>48</v>
      </c>
      <c r="F49" s="38" t="s">
        <v>23</v>
      </c>
      <c r="G49" s="38" t="s">
        <v>24</v>
      </c>
      <c r="H49" s="39" t="s">
        <v>25</v>
      </c>
    </row>
    <row r="50" spans="1:8" ht="12.75" customHeight="1" x14ac:dyDescent="0.2">
      <c r="A50" s="133">
        <v>16</v>
      </c>
      <c r="B50" s="152" t="s">
        <v>66</v>
      </c>
      <c r="C50" s="153"/>
      <c r="D50" s="145" t="s">
        <v>44</v>
      </c>
      <c r="E50" s="65">
        <v>-0.09</v>
      </c>
      <c r="F50" s="63">
        <v>50</v>
      </c>
      <c r="G50" s="54"/>
      <c r="H50" s="55">
        <f>F50*G50</f>
        <v>0</v>
      </c>
    </row>
    <row r="51" spans="1:8" ht="12.75" customHeight="1" x14ac:dyDescent="0.2">
      <c r="A51" s="134"/>
      <c r="B51" s="154"/>
      <c r="C51" s="155"/>
      <c r="D51" s="146"/>
      <c r="E51" s="66">
        <v>-0.14000000000000001</v>
      </c>
      <c r="F51" s="64">
        <f>250+50</f>
        <v>300</v>
      </c>
      <c r="G51" s="56"/>
      <c r="H51" s="57">
        <f t="shared" ref="H51:H57" si="2">F51*G51</f>
        <v>0</v>
      </c>
    </row>
    <row r="52" spans="1:8" ht="12.75" customHeight="1" x14ac:dyDescent="0.2">
      <c r="A52" s="134"/>
      <c r="B52" s="154"/>
      <c r="C52" s="155"/>
      <c r="D52" s="146"/>
      <c r="E52" s="66">
        <v>-0.19</v>
      </c>
      <c r="F52" s="64">
        <f>250+50</f>
        <v>300</v>
      </c>
      <c r="G52" s="56"/>
      <c r="H52" s="57">
        <f t="shared" si="2"/>
        <v>0</v>
      </c>
    </row>
    <row r="53" spans="1:8" ht="12.75" customHeight="1" x14ac:dyDescent="0.2">
      <c r="A53" s="134"/>
      <c r="B53" s="154"/>
      <c r="C53" s="155"/>
      <c r="D53" s="146"/>
      <c r="E53" s="66">
        <v>-0.28999999999999998</v>
      </c>
      <c r="F53" s="64">
        <f>100+100</f>
        <v>200</v>
      </c>
      <c r="G53" s="56"/>
      <c r="H53" s="57">
        <f t="shared" si="2"/>
        <v>0</v>
      </c>
    </row>
    <row r="54" spans="1:8" ht="12.75" customHeight="1" x14ac:dyDescent="0.2">
      <c r="A54" s="134"/>
      <c r="B54" s="154"/>
      <c r="C54" s="155"/>
      <c r="D54" s="146"/>
      <c r="E54" s="66">
        <v>-0.49</v>
      </c>
      <c r="F54" s="64">
        <f>100+200</f>
        <v>300</v>
      </c>
      <c r="G54" s="56"/>
      <c r="H54" s="57">
        <f>F54*G54</f>
        <v>0</v>
      </c>
    </row>
    <row r="55" spans="1:8" ht="12.75" customHeight="1" x14ac:dyDescent="0.2">
      <c r="A55" s="134"/>
      <c r="B55" s="154"/>
      <c r="C55" s="155"/>
      <c r="D55" s="146"/>
      <c r="E55" s="66">
        <v>-0.69</v>
      </c>
      <c r="F55" s="64">
        <f>100+200</f>
        <v>300</v>
      </c>
      <c r="G55" s="56"/>
      <c r="H55" s="57">
        <f t="shared" si="2"/>
        <v>0</v>
      </c>
    </row>
    <row r="56" spans="1:8" ht="12.75" customHeight="1" x14ac:dyDescent="0.2">
      <c r="A56" s="134"/>
      <c r="B56" s="154"/>
      <c r="C56" s="155"/>
      <c r="D56" s="146"/>
      <c r="E56" s="66">
        <v>-0.99</v>
      </c>
      <c r="F56" s="64">
        <f>100+300</f>
        <v>400</v>
      </c>
      <c r="G56" s="56"/>
      <c r="H56" s="57">
        <f t="shared" si="2"/>
        <v>0</v>
      </c>
    </row>
    <row r="57" spans="1:8" ht="12.75" customHeight="1" x14ac:dyDescent="0.2">
      <c r="A57" s="134"/>
      <c r="B57" s="154"/>
      <c r="C57" s="155"/>
      <c r="D57" s="146"/>
      <c r="E57" s="78" t="s">
        <v>49</v>
      </c>
      <c r="F57" s="64">
        <f>100+300</f>
        <v>400</v>
      </c>
      <c r="G57" s="80"/>
      <c r="H57" s="81">
        <f t="shared" si="2"/>
        <v>0</v>
      </c>
    </row>
    <row r="58" spans="1:8" x14ac:dyDescent="0.2">
      <c r="A58" s="139" t="s">
        <v>85</v>
      </c>
      <c r="B58" s="140"/>
      <c r="C58" s="52"/>
      <c r="D58" s="21"/>
      <c r="E58" s="22"/>
      <c r="F58" s="22"/>
      <c r="G58" s="69"/>
      <c r="H58" s="82">
        <f>SUM(H50:H57)</f>
        <v>0</v>
      </c>
    </row>
    <row r="59" spans="1:8" ht="12.75" customHeight="1" x14ac:dyDescent="0.2">
      <c r="A59" s="71"/>
      <c r="B59" s="72"/>
      <c r="C59" s="72"/>
      <c r="D59" s="73"/>
      <c r="E59" s="74"/>
      <c r="F59" s="74"/>
      <c r="G59" s="75"/>
      <c r="H59" s="76"/>
    </row>
    <row r="60" spans="1:8" ht="39.75" customHeight="1" x14ac:dyDescent="0.3">
      <c r="A60" s="149" t="s">
        <v>76</v>
      </c>
      <c r="B60" s="150"/>
      <c r="C60" s="150"/>
      <c r="D60" s="150"/>
      <c r="E60" s="150"/>
      <c r="F60" s="150"/>
      <c r="G60" s="150"/>
      <c r="H60" s="151"/>
    </row>
    <row r="61" spans="1:8" x14ac:dyDescent="0.2">
      <c r="A61" s="37" t="s">
        <v>43</v>
      </c>
      <c r="B61" s="147" t="s">
        <v>21</v>
      </c>
      <c r="C61" s="148"/>
      <c r="D61" s="38" t="s">
        <v>22</v>
      </c>
      <c r="E61" s="38" t="s">
        <v>48</v>
      </c>
      <c r="F61" s="38" t="s">
        <v>23</v>
      </c>
      <c r="G61" s="38" t="s">
        <v>24</v>
      </c>
      <c r="H61" s="39" t="s">
        <v>25</v>
      </c>
    </row>
    <row r="62" spans="1:8" ht="12.75" customHeight="1" x14ac:dyDescent="0.2">
      <c r="A62" s="133">
        <v>17</v>
      </c>
      <c r="B62" s="152" t="s">
        <v>67</v>
      </c>
      <c r="C62" s="153"/>
      <c r="D62" s="145" t="s">
        <v>44</v>
      </c>
      <c r="E62" s="65">
        <v>-0.09</v>
      </c>
      <c r="F62" s="63">
        <v>50</v>
      </c>
      <c r="G62" s="54"/>
      <c r="H62" s="55">
        <f>F62*G62</f>
        <v>0</v>
      </c>
    </row>
    <row r="63" spans="1:8" ht="12.75" customHeight="1" x14ac:dyDescent="0.2">
      <c r="A63" s="134"/>
      <c r="B63" s="154"/>
      <c r="C63" s="155"/>
      <c r="D63" s="146"/>
      <c r="E63" s="66">
        <v>-0.14000000000000001</v>
      </c>
      <c r="F63" s="64">
        <v>50</v>
      </c>
      <c r="G63" s="56"/>
      <c r="H63" s="57">
        <f t="shared" ref="H63:H69" si="3">F63*G63</f>
        <v>0</v>
      </c>
    </row>
    <row r="64" spans="1:8" ht="12.75" customHeight="1" x14ac:dyDescent="0.2">
      <c r="A64" s="134"/>
      <c r="B64" s="154"/>
      <c r="C64" s="155"/>
      <c r="D64" s="146"/>
      <c r="E64" s="66">
        <v>-0.19</v>
      </c>
      <c r="F64" s="64">
        <f>25+50</f>
        <v>75</v>
      </c>
      <c r="G64" s="56"/>
      <c r="H64" s="57">
        <f t="shared" si="3"/>
        <v>0</v>
      </c>
    </row>
    <row r="65" spans="1:8" ht="12.75" customHeight="1" x14ac:dyDescent="0.2">
      <c r="A65" s="134"/>
      <c r="B65" s="154"/>
      <c r="C65" s="155"/>
      <c r="D65" s="146"/>
      <c r="E65" s="66">
        <v>-0.28999999999999998</v>
      </c>
      <c r="F65" s="64">
        <f>50+100</f>
        <v>150</v>
      </c>
      <c r="G65" s="56"/>
      <c r="H65" s="57">
        <f t="shared" si="3"/>
        <v>0</v>
      </c>
    </row>
    <row r="66" spans="1:8" ht="12.75" customHeight="1" x14ac:dyDescent="0.2">
      <c r="A66" s="134"/>
      <c r="B66" s="154"/>
      <c r="C66" s="155"/>
      <c r="D66" s="146"/>
      <c r="E66" s="66">
        <v>-0.49</v>
      </c>
      <c r="F66" s="64">
        <f>100+500</f>
        <v>600</v>
      </c>
      <c r="G66" s="56"/>
      <c r="H66" s="57">
        <f t="shared" si="3"/>
        <v>0</v>
      </c>
    </row>
    <row r="67" spans="1:8" ht="12.75" customHeight="1" x14ac:dyDescent="0.2">
      <c r="A67" s="134"/>
      <c r="B67" s="154"/>
      <c r="C67" s="155"/>
      <c r="D67" s="146"/>
      <c r="E67" s="66">
        <v>-0.69</v>
      </c>
      <c r="F67" s="64">
        <f>300+500</f>
        <v>800</v>
      </c>
      <c r="G67" s="56"/>
      <c r="H67" s="57">
        <f t="shared" si="3"/>
        <v>0</v>
      </c>
    </row>
    <row r="68" spans="1:8" ht="12.75" customHeight="1" x14ac:dyDescent="0.2">
      <c r="A68" s="134"/>
      <c r="B68" s="154"/>
      <c r="C68" s="155"/>
      <c r="D68" s="146"/>
      <c r="E68" s="66">
        <v>-0.99</v>
      </c>
      <c r="F68" s="64">
        <f>400+1000</f>
        <v>1400</v>
      </c>
      <c r="G68" s="56"/>
      <c r="H68" s="57">
        <f>F68*G68</f>
        <v>0</v>
      </c>
    </row>
    <row r="69" spans="1:8" ht="12.75" customHeight="1" x14ac:dyDescent="0.2">
      <c r="A69" s="134"/>
      <c r="B69" s="154"/>
      <c r="C69" s="155"/>
      <c r="D69" s="146"/>
      <c r="E69" s="67" t="s">
        <v>49</v>
      </c>
      <c r="F69" s="64">
        <f>1000+1000</f>
        <v>2000</v>
      </c>
      <c r="G69" s="56"/>
      <c r="H69" s="57">
        <f t="shared" si="3"/>
        <v>0</v>
      </c>
    </row>
    <row r="70" spans="1:8" ht="12.75" customHeight="1" x14ac:dyDescent="0.2">
      <c r="A70" s="139" t="s">
        <v>85</v>
      </c>
      <c r="B70" s="140"/>
      <c r="C70" s="52"/>
      <c r="D70" s="21"/>
      <c r="E70" s="22"/>
      <c r="F70" s="22"/>
      <c r="G70" s="69"/>
      <c r="H70" s="82">
        <f>SUM(H62:H69)</f>
        <v>0</v>
      </c>
    </row>
    <row r="71" spans="1:8" ht="12.75" customHeight="1" x14ac:dyDescent="0.2">
      <c r="A71" s="71"/>
      <c r="B71" s="72"/>
      <c r="C71" s="72"/>
      <c r="D71" s="73"/>
      <c r="E71" s="74"/>
      <c r="F71" s="74"/>
      <c r="G71" s="75"/>
      <c r="H71" s="76"/>
    </row>
    <row r="72" spans="1:8" ht="39.75" customHeight="1" x14ac:dyDescent="0.3">
      <c r="A72" s="149" t="s">
        <v>77</v>
      </c>
      <c r="B72" s="150"/>
      <c r="C72" s="150"/>
      <c r="D72" s="150"/>
      <c r="E72" s="150"/>
      <c r="F72" s="150"/>
      <c r="G72" s="150"/>
      <c r="H72" s="151"/>
    </row>
    <row r="73" spans="1:8" x14ac:dyDescent="0.2">
      <c r="A73" s="37" t="s">
        <v>43</v>
      </c>
      <c r="B73" s="147" t="s">
        <v>21</v>
      </c>
      <c r="C73" s="148"/>
      <c r="D73" s="38" t="s">
        <v>22</v>
      </c>
      <c r="E73" s="38" t="s">
        <v>48</v>
      </c>
      <c r="F73" s="38" t="s">
        <v>23</v>
      </c>
      <c r="G73" s="38" t="s">
        <v>24</v>
      </c>
      <c r="H73" s="39" t="s">
        <v>25</v>
      </c>
    </row>
    <row r="74" spans="1:8" ht="12.75" customHeight="1" x14ac:dyDescent="0.2">
      <c r="A74" s="133">
        <v>18</v>
      </c>
      <c r="B74" s="152" t="s">
        <v>68</v>
      </c>
      <c r="C74" s="153"/>
      <c r="D74" s="145" t="s">
        <v>44</v>
      </c>
      <c r="E74" s="65">
        <v>-0.09</v>
      </c>
      <c r="F74" s="63">
        <v>50</v>
      </c>
      <c r="G74" s="54"/>
      <c r="H74" s="55">
        <f>F74*G74</f>
        <v>0</v>
      </c>
    </row>
    <row r="75" spans="1:8" ht="12.75" customHeight="1" x14ac:dyDescent="0.2">
      <c r="A75" s="134"/>
      <c r="B75" s="154"/>
      <c r="C75" s="155"/>
      <c r="D75" s="146"/>
      <c r="E75" s="66">
        <v>-0.14000000000000001</v>
      </c>
      <c r="F75" s="64">
        <f>100+50</f>
        <v>150</v>
      </c>
      <c r="G75" s="56"/>
      <c r="H75" s="57">
        <f t="shared" ref="H75:H79" si="4">F75*G75</f>
        <v>0</v>
      </c>
    </row>
    <row r="76" spans="1:8" ht="12.75" customHeight="1" x14ac:dyDescent="0.2">
      <c r="A76" s="134"/>
      <c r="B76" s="154"/>
      <c r="C76" s="155"/>
      <c r="D76" s="146"/>
      <c r="E76" s="66">
        <v>-0.19</v>
      </c>
      <c r="F76" s="64">
        <f>100+50</f>
        <v>150</v>
      </c>
      <c r="G76" s="56"/>
      <c r="H76" s="57">
        <f t="shared" si="4"/>
        <v>0</v>
      </c>
    </row>
    <row r="77" spans="1:8" ht="12.75" customHeight="1" x14ac:dyDescent="0.2">
      <c r="A77" s="134"/>
      <c r="B77" s="154"/>
      <c r="C77" s="155"/>
      <c r="D77" s="146"/>
      <c r="E77" s="66">
        <v>-0.28999999999999998</v>
      </c>
      <c r="F77" s="64">
        <f>150+100</f>
        <v>250</v>
      </c>
      <c r="G77" s="56"/>
      <c r="H77" s="57">
        <f t="shared" si="4"/>
        <v>0</v>
      </c>
    </row>
    <row r="78" spans="1:8" ht="12.75" customHeight="1" x14ac:dyDescent="0.2">
      <c r="A78" s="134"/>
      <c r="B78" s="154"/>
      <c r="C78" s="155"/>
      <c r="D78" s="146"/>
      <c r="E78" s="66">
        <v>-0.49</v>
      </c>
      <c r="F78" s="64">
        <f>150+200</f>
        <v>350</v>
      </c>
      <c r="G78" s="56"/>
      <c r="H78" s="57">
        <f t="shared" si="4"/>
        <v>0</v>
      </c>
    </row>
    <row r="79" spans="1:8" ht="12.75" customHeight="1" x14ac:dyDescent="0.2">
      <c r="A79" s="134"/>
      <c r="B79" s="154"/>
      <c r="C79" s="155"/>
      <c r="D79" s="146"/>
      <c r="E79" s="66">
        <v>-0.69</v>
      </c>
      <c r="F79" s="64">
        <f>200+400</f>
        <v>600</v>
      </c>
      <c r="G79" s="56"/>
      <c r="H79" s="57">
        <f t="shared" si="4"/>
        <v>0</v>
      </c>
    </row>
    <row r="80" spans="1:8" ht="12.75" customHeight="1" x14ac:dyDescent="0.2">
      <c r="A80" s="134"/>
      <c r="B80" s="154"/>
      <c r="C80" s="155"/>
      <c r="D80" s="146"/>
      <c r="E80" s="66">
        <v>-0.99</v>
      </c>
      <c r="F80" s="64">
        <f>200+950</f>
        <v>1150</v>
      </c>
      <c r="G80" s="56"/>
      <c r="H80" s="57">
        <f>F80*G80</f>
        <v>0</v>
      </c>
    </row>
    <row r="81" spans="1:8" ht="12.75" customHeight="1" x14ac:dyDescent="0.2">
      <c r="A81" s="134"/>
      <c r="B81" s="154"/>
      <c r="C81" s="155"/>
      <c r="D81" s="146"/>
      <c r="E81" s="67" t="s">
        <v>49</v>
      </c>
      <c r="F81" s="64">
        <f>200+200</f>
        <v>400</v>
      </c>
      <c r="G81" s="56"/>
      <c r="H81" s="57">
        <f t="shared" ref="H81" si="5">F81*G81</f>
        <v>0</v>
      </c>
    </row>
    <row r="82" spans="1:8" ht="12.75" customHeight="1" x14ac:dyDescent="0.2">
      <c r="A82" s="139" t="s">
        <v>85</v>
      </c>
      <c r="B82" s="140"/>
      <c r="C82" s="52"/>
      <c r="D82" s="21"/>
      <c r="E82" s="22"/>
      <c r="F82" s="22"/>
      <c r="G82" s="69"/>
      <c r="H82" s="82">
        <f>SUM(H74:H81)</f>
        <v>0</v>
      </c>
    </row>
    <row r="83" spans="1:8" ht="12.75" customHeight="1" x14ac:dyDescent="0.2">
      <c r="A83" s="71"/>
      <c r="B83" s="72"/>
      <c r="C83" s="72"/>
      <c r="D83" s="73"/>
      <c r="E83" s="74"/>
      <c r="F83" s="74"/>
      <c r="G83" s="75"/>
      <c r="H83" s="76"/>
    </row>
    <row r="84" spans="1:8" ht="39.75" customHeight="1" x14ac:dyDescent="0.3">
      <c r="A84" s="149" t="s">
        <v>78</v>
      </c>
      <c r="B84" s="150"/>
      <c r="C84" s="150"/>
      <c r="D84" s="150"/>
      <c r="E84" s="150"/>
      <c r="F84" s="150"/>
      <c r="G84" s="150"/>
      <c r="H84" s="151"/>
    </row>
    <row r="85" spans="1:8" x14ac:dyDescent="0.2">
      <c r="A85" s="37" t="s">
        <v>43</v>
      </c>
      <c r="B85" s="147" t="s">
        <v>21</v>
      </c>
      <c r="C85" s="148"/>
      <c r="D85" s="38" t="s">
        <v>22</v>
      </c>
      <c r="E85" s="38" t="s">
        <v>48</v>
      </c>
      <c r="F85" s="38" t="s">
        <v>23</v>
      </c>
      <c r="G85" s="38" t="s">
        <v>24</v>
      </c>
      <c r="H85" s="39" t="s">
        <v>25</v>
      </c>
    </row>
    <row r="86" spans="1:8" s="70" customFormat="1" ht="12.75" customHeight="1" x14ac:dyDescent="0.2">
      <c r="A86" s="133">
        <v>19</v>
      </c>
      <c r="B86" s="152" t="s">
        <v>69</v>
      </c>
      <c r="C86" s="153"/>
      <c r="D86" s="145" t="s">
        <v>44</v>
      </c>
      <c r="E86" s="65">
        <v>-0.09</v>
      </c>
      <c r="F86" s="63">
        <v>50</v>
      </c>
      <c r="G86" s="54"/>
      <c r="H86" s="55">
        <f>F86*G86</f>
        <v>0</v>
      </c>
    </row>
    <row r="87" spans="1:8" ht="12.75" customHeight="1" x14ac:dyDescent="0.2">
      <c r="A87" s="134"/>
      <c r="B87" s="154"/>
      <c r="C87" s="155"/>
      <c r="D87" s="146"/>
      <c r="E87" s="66">
        <v>-0.14000000000000001</v>
      </c>
      <c r="F87" s="64">
        <v>50</v>
      </c>
      <c r="G87" s="56"/>
      <c r="H87" s="57">
        <f t="shared" ref="H87:H93" si="6">F87*G87</f>
        <v>0</v>
      </c>
    </row>
    <row r="88" spans="1:8" ht="12.75" customHeight="1" x14ac:dyDescent="0.2">
      <c r="A88" s="134"/>
      <c r="B88" s="154"/>
      <c r="C88" s="155"/>
      <c r="D88" s="146"/>
      <c r="E88" s="66">
        <v>-0.19</v>
      </c>
      <c r="F88" s="64">
        <v>50</v>
      </c>
      <c r="G88" s="56"/>
      <c r="H88" s="57">
        <f t="shared" si="6"/>
        <v>0</v>
      </c>
    </row>
    <row r="89" spans="1:8" ht="12.75" customHeight="1" x14ac:dyDescent="0.2">
      <c r="A89" s="134"/>
      <c r="B89" s="154"/>
      <c r="C89" s="155"/>
      <c r="D89" s="146"/>
      <c r="E89" s="66">
        <v>-0.28999999999999998</v>
      </c>
      <c r="F89" s="64">
        <f>200+50</f>
        <v>250</v>
      </c>
      <c r="G89" s="56"/>
      <c r="H89" s="57">
        <f t="shared" si="6"/>
        <v>0</v>
      </c>
    </row>
    <row r="90" spans="1:8" ht="12.75" customHeight="1" x14ac:dyDescent="0.2">
      <c r="A90" s="134"/>
      <c r="B90" s="154"/>
      <c r="C90" s="155"/>
      <c r="D90" s="146"/>
      <c r="E90" s="66">
        <v>-0.49</v>
      </c>
      <c r="F90" s="64">
        <f>200+50</f>
        <v>250</v>
      </c>
      <c r="G90" s="56"/>
      <c r="H90" s="57">
        <f>F90*G90</f>
        <v>0</v>
      </c>
    </row>
    <row r="91" spans="1:8" ht="12.75" customHeight="1" x14ac:dyDescent="0.2">
      <c r="A91" s="134"/>
      <c r="B91" s="154"/>
      <c r="C91" s="155"/>
      <c r="D91" s="146"/>
      <c r="E91" s="66">
        <v>-0.69</v>
      </c>
      <c r="F91" s="64">
        <f>200+100</f>
        <v>300</v>
      </c>
      <c r="G91" s="56"/>
      <c r="H91" s="57">
        <f t="shared" si="6"/>
        <v>0</v>
      </c>
    </row>
    <row r="92" spans="1:8" ht="12.75" customHeight="1" x14ac:dyDescent="0.2">
      <c r="A92" s="134"/>
      <c r="B92" s="154"/>
      <c r="C92" s="155"/>
      <c r="D92" s="146"/>
      <c r="E92" s="66">
        <v>-0.99</v>
      </c>
      <c r="F92" s="64">
        <f>200+400</f>
        <v>600</v>
      </c>
      <c r="G92" s="56"/>
      <c r="H92" s="57">
        <f t="shared" si="6"/>
        <v>0</v>
      </c>
    </row>
    <row r="93" spans="1:8" ht="12.75" customHeight="1" x14ac:dyDescent="0.2">
      <c r="A93" s="77"/>
      <c r="B93" s="154"/>
      <c r="C93" s="155"/>
      <c r="D93" s="146"/>
      <c r="E93" s="67" t="s">
        <v>49</v>
      </c>
      <c r="F93" s="64">
        <f>200+100</f>
        <v>300</v>
      </c>
      <c r="G93" s="56"/>
      <c r="H93" s="57">
        <f t="shared" si="6"/>
        <v>0</v>
      </c>
    </row>
    <row r="94" spans="1:8" ht="12.75" customHeight="1" x14ac:dyDescent="0.2">
      <c r="A94" s="139" t="s">
        <v>85</v>
      </c>
      <c r="B94" s="140"/>
      <c r="C94" s="52"/>
      <c r="D94" s="21"/>
      <c r="E94" s="22"/>
      <c r="F94" s="22"/>
      <c r="G94" s="69"/>
      <c r="H94" s="82">
        <f>SUM(H86:H93)</f>
        <v>0</v>
      </c>
    </row>
    <row r="95" spans="1:8" ht="12.75" customHeight="1" x14ac:dyDescent="0.2">
      <c r="A95" s="71"/>
      <c r="B95" s="72"/>
      <c r="C95" s="72"/>
      <c r="D95" s="73"/>
      <c r="E95" s="74"/>
      <c r="F95" s="74"/>
      <c r="G95" s="75"/>
      <c r="H95" s="76"/>
    </row>
    <row r="96" spans="1:8" ht="21" customHeight="1" x14ac:dyDescent="0.3">
      <c r="A96" s="149" t="s">
        <v>79</v>
      </c>
      <c r="B96" s="150"/>
      <c r="C96" s="150"/>
      <c r="D96" s="150"/>
      <c r="E96" s="150"/>
      <c r="F96" s="150"/>
      <c r="G96" s="150"/>
      <c r="H96" s="151"/>
    </row>
    <row r="97" spans="1:8" x14ac:dyDescent="0.2">
      <c r="A97" s="37" t="s">
        <v>43</v>
      </c>
      <c r="B97" s="147" t="s">
        <v>21</v>
      </c>
      <c r="C97" s="148"/>
      <c r="D97" s="38" t="s">
        <v>22</v>
      </c>
      <c r="E97" s="38" t="s">
        <v>48</v>
      </c>
      <c r="F97" s="38" t="s">
        <v>23</v>
      </c>
      <c r="G97" s="38" t="s">
        <v>24</v>
      </c>
      <c r="H97" s="39" t="s">
        <v>25</v>
      </c>
    </row>
    <row r="98" spans="1:8" ht="12.75" customHeight="1" x14ac:dyDescent="0.2">
      <c r="A98" s="133">
        <v>20</v>
      </c>
      <c r="B98" s="152" t="s">
        <v>45</v>
      </c>
      <c r="C98" s="153"/>
      <c r="D98" s="145" t="s">
        <v>44</v>
      </c>
      <c r="E98" s="65">
        <v>-0.09</v>
      </c>
      <c r="F98" s="63">
        <v>50</v>
      </c>
      <c r="G98" s="54"/>
      <c r="H98" s="55">
        <f>F98*G98</f>
        <v>0</v>
      </c>
    </row>
    <row r="99" spans="1:8" ht="12.75" customHeight="1" x14ac:dyDescent="0.2">
      <c r="A99" s="134"/>
      <c r="B99" s="154"/>
      <c r="C99" s="155"/>
      <c r="D99" s="146"/>
      <c r="E99" s="66">
        <v>-0.14000000000000001</v>
      </c>
      <c r="F99" s="64">
        <v>50</v>
      </c>
      <c r="G99" s="56"/>
      <c r="H99" s="57">
        <f t="shared" ref="H99:H107" si="7">F99*G99</f>
        <v>0</v>
      </c>
    </row>
    <row r="100" spans="1:8" ht="12.75" customHeight="1" x14ac:dyDescent="0.2">
      <c r="A100" s="134"/>
      <c r="B100" s="154"/>
      <c r="C100" s="155"/>
      <c r="D100" s="146"/>
      <c r="E100" s="66">
        <v>-0.19</v>
      </c>
      <c r="F100" s="64">
        <v>50</v>
      </c>
      <c r="G100" s="56"/>
      <c r="H100" s="57">
        <f>F100*G100</f>
        <v>0</v>
      </c>
    </row>
    <row r="101" spans="1:8" ht="12.75" customHeight="1" x14ac:dyDescent="0.2">
      <c r="A101" s="134"/>
      <c r="B101" s="154"/>
      <c r="C101" s="155"/>
      <c r="D101" s="146"/>
      <c r="E101" s="66">
        <v>-0.28999999999999998</v>
      </c>
      <c r="F101" s="64">
        <v>50</v>
      </c>
      <c r="G101" s="56"/>
      <c r="H101" s="57">
        <f t="shared" si="7"/>
        <v>0</v>
      </c>
    </row>
    <row r="102" spans="1:8" ht="12.75" customHeight="1" x14ac:dyDescent="0.2">
      <c r="A102" s="134"/>
      <c r="B102" s="154"/>
      <c r="C102" s="155"/>
      <c r="D102" s="146"/>
      <c r="E102" s="66">
        <v>-0.49</v>
      </c>
      <c r="F102" s="64">
        <v>100</v>
      </c>
      <c r="G102" s="56"/>
      <c r="H102" s="57">
        <f t="shared" si="7"/>
        <v>0</v>
      </c>
    </row>
    <row r="103" spans="1:8" ht="12.75" customHeight="1" x14ac:dyDescent="0.2">
      <c r="A103" s="134"/>
      <c r="B103" s="154"/>
      <c r="C103" s="155"/>
      <c r="D103" s="146"/>
      <c r="E103" s="66">
        <v>-0.69</v>
      </c>
      <c r="F103" s="64">
        <f>150+100</f>
        <v>250</v>
      </c>
      <c r="G103" s="56"/>
      <c r="H103" s="57">
        <f t="shared" si="7"/>
        <v>0</v>
      </c>
    </row>
    <row r="104" spans="1:8" ht="12.75" customHeight="1" x14ac:dyDescent="0.2">
      <c r="A104" s="134"/>
      <c r="B104" s="154"/>
      <c r="C104" s="155"/>
      <c r="D104" s="146"/>
      <c r="E104" s="66">
        <v>-0.99</v>
      </c>
      <c r="F104" s="64">
        <f>250+300</f>
        <v>550</v>
      </c>
      <c r="G104" s="56"/>
      <c r="H104" s="57">
        <f t="shared" si="7"/>
        <v>0</v>
      </c>
    </row>
    <row r="105" spans="1:8" ht="12.75" customHeight="1" x14ac:dyDescent="0.2">
      <c r="A105" s="134"/>
      <c r="B105" s="154"/>
      <c r="C105" s="155"/>
      <c r="D105" s="146"/>
      <c r="E105" s="67" t="s">
        <v>49</v>
      </c>
      <c r="F105" s="64">
        <f>600+100</f>
        <v>700</v>
      </c>
      <c r="G105" s="56"/>
      <c r="H105" s="57">
        <f t="shared" si="7"/>
        <v>0</v>
      </c>
    </row>
    <row r="106" spans="1:8" ht="12.75" customHeight="1" x14ac:dyDescent="0.2">
      <c r="A106" s="165"/>
      <c r="B106" s="166"/>
      <c r="C106" s="167"/>
      <c r="D106" s="146"/>
      <c r="E106" s="66" t="s">
        <v>62</v>
      </c>
      <c r="F106" s="64">
        <f>500+500</f>
        <v>1000</v>
      </c>
      <c r="G106" s="56"/>
      <c r="H106" s="57">
        <f t="shared" si="7"/>
        <v>0</v>
      </c>
    </row>
    <row r="107" spans="1:8" x14ac:dyDescent="0.2">
      <c r="A107" s="47">
        <v>21</v>
      </c>
      <c r="B107" s="135" t="s">
        <v>70</v>
      </c>
      <c r="C107" s="136"/>
      <c r="D107" s="20" t="s">
        <v>44</v>
      </c>
      <c r="E107" s="62"/>
      <c r="F107" s="62">
        <v>1000</v>
      </c>
      <c r="G107" s="31"/>
      <c r="H107" s="34">
        <f t="shared" si="7"/>
        <v>0</v>
      </c>
    </row>
    <row r="108" spans="1:8" x14ac:dyDescent="0.2">
      <c r="A108" s="139" t="s">
        <v>85</v>
      </c>
      <c r="B108" s="140"/>
      <c r="C108" s="52"/>
      <c r="D108" s="21"/>
      <c r="E108" s="22"/>
      <c r="F108" s="22"/>
      <c r="G108" s="69"/>
      <c r="H108" s="82">
        <f>SUM(H98:H107)</f>
        <v>0</v>
      </c>
    </row>
    <row r="109" spans="1:8" ht="12.75" customHeight="1" x14ac:dyDescent="0.2">
      <c r="A109" s="71"/>
      <c r="B109" s="72"/>
      <c r="C109" s="72"/>
      <c r="D109" s="73"/>
      <c r="E109" s="74"/>
      <c r="F109" s="74"/>
      <c r="G109" s="75"/>
      <c r="H109" s="76"/>
    </row>
    <row r="110" spans="1:8" ht="21" customHeight="1" x14ac:dyDescent="0.3">
      <c r="A110" s="149" t="s">
        <v>80</v>
      </c>
      <c r="B110" s="150"/>
      <c r="C110" s="150"/>
      <c r="D110" s="150"/>
      <c r="E110" s="150"/>
      <c r="F110" s="150"/>
      <c r="G110" s="150"/>
      <c r="H110" s="151"/>
    </row>
    <row r="111" spans="1:8" x14ac:dyDescent="0.2">
      <c r="A111" s="37" t="s">
        <v>43</v>
      </c>
      <c r="B111" s="147" t="s">
        <v>21</v>
      </c>
      <c r="C111" s="148"/>
      <c r="D111" s="38" t="s">
        <v>22</v>
      </c>
      <c r="E111" s="38" t="s">
        <v>48</v>
      </c>
      <c r="F111" s="38" t="s">
        <v>23</v>
      </c>
      <c r="G111" s="38" t="s">
        <v>24</v>
      </c>
      <c r="H111" s="39" t="s">
        <v>25</v>
      </c>
    </row>
    <row r="112" spans="1:8" ht="12.75" customHeight="1" x14ac:dyDescent="0.2">
      <c r="A112" s="133">
        <v>22</v>
      </c>
      <c r="B112" s="152" t="s">
        <v>60</v>
      </c>
      <c r="C112" s="153"/>
      <c r="D112" s="145" t="s">
        <v>44</v>
      </c>
      <c r="E112" s="65">
        <v>-0.09</v>
      </c>
      <c r="F112" s="63">
        <f>100+100</f>
        <v>200</v>
      </c>
      <c r="G112" s="54"/>
      <c r="H112" s="55">
        <f>F112*G112</f>
        <v>0</v>
      </c>
    </row>
    <row r="113" spans="1:8" ht="12.75" customHeight="1" x14ac:dyDescent="0.2">
      <c r="A113" s="134"/>
      <c r="B113" s="154"/>
      <c r="C113" s="155"/>
      <c r="D113" s="146"/>
      <c r="E113" s="66">
        <v>-0.14000000000000001</v>
      </c>
      <c r="F113" s="64">
        <f>450+100</f>
        <v>550</v>
      </c>
      <c r="G113" s="56"/>
      <c r="H113" s="57">
        <f t="shared" ref="H113:H118" si="8">F113*G113</f>
        <v>0</v>
      </c>
    </row>
    <row r="114" spans="1:8" ht="12.75" customHeight="1" x14ac:dyDescent="0.2">
      <c r="A114" s="134"/>
      <c r="B114" s="154"/>
      <c r="C114" s="155"/>
      <c r="D114" s="146"/>
      <c r="E114" s="66">
        <v>-0.19</v>
      </c>
      <c r="F114" s="64">
        <f>950+200</f>
        <v>1150</v>
      </c>
      <c r="G114" s="56"/>
      <c r="H114" s="57">
        <f t="shared" si="8"/>
        <v>0</v>
      </c>
    </row>
    <row r="115" spans="1:8" ht="12.75" customHeight="1" x14ac:dyDescent="0.2">
      <c r="A115" s="134"/>
      <c r="B115" s="154"/>
      <c r="C115" s="155"/>
      <c r="D115" s="146"/>
      <c r="E115" s="66">
        <v>-0.28999999999999998</v>
      </c>
      <c r="F115" s="64">
        <f>650+300</f>
        <v>950</v>
      </c>
      <c r="G115" s="56"/>
      <c r="H115" s="57">
        <f>F115*G115</f>
        <v>0</v>
      </c>
    </row>
    <row r="116" spans="1:8" ht="12.75" customHeight="1" x14ac:dyDescent="0.2">
      <c r="A116" s="134"/>
      <c r="B116" s="154"/>
      <c r="C116" s="155"/>
      <c r="D116" s="146"/>
      <c r="E116" s="66">
        <v>-0.49</v>
      </c>
      <c r="F116" s="64">
        <f>400+400</f>
        <v>800</v>
      </c>
      <c r="G116" s="56"/>
      <c r="H116" s="57">
        <f t="shared" si="8"/>
        <v>0</v>
      </c>
    </row>
    <row r="117" spans="1:8" ht="12.75" customHeight="1" x14ac:dyDescent="0.2">
      <c r="A117" s="134"/>
      <c r="B117" s="154"/>
      <c r="C117" s="155"/>
      <c r="D117" s="146"/>
      <c r="E117" s="66">
        <v>-0.69</v>
      </c>
      <c r="F117" s="64">
        <f>300+200</f>
        <v>500</v>
      </c>
      <c r="G117" s="56"/>
      <c r="H117" s="57">
        <f>F117*G117</f>
        <v>0</v>
      </c>
    </row>
    <row r="118" spans="1:8" ht="12.75" customHeight="1" x14ac:dyDescent="0.2">
      <c r="A118" s="134"/>
      <c r="B118" s="154"/>
      <c r="C118" s="155"/>
      <c r="D118" s="146"/>
      <c r="E118" s="66">
        <v>-0.99</v>
      </c>
      <c r="F118" s="64">
        <f>100+100</f>
        <v>200</v>
      </c>
      <c r="G118" s="56"/>
      <c r="H118" s="57">
        <f t="shared" si="8"/>
        <v>0</v>
      </c>
    </row>
    <row r="119" spans="1:8" ht="12.75" customHeight="1" x14ac:dyDescent="0.2">
      <c r="A119" s="134"/>
      <c r="B119" s="154"/>
      <c r="C119" s="155"/>
      <c r="D119" s="146"/>
      <c r="E119" s="67" t="s">
        <v>49</v>
      </c>
      <c r="F119" s="64">
        <f>50+100</f>
        <v>150</v>
      </c>
      <c r="G119" s="56"/>
      <c r="H119" s="57">
        <f>F119*G119</f>
        <v>0</v>
      </c>
    </row>
    <row r="120" spans="1:8" ht="12.75" customHeight="1" x14ac:dyDescent="0.2">
      <c r="A120" s="134"/>
      <c r="B120" s="154"/>
      <c r="C120" s="155"/>
      <c r="D120" s="146"/>
      <c r="E120" s="66" t="s">
        <v>62</v>
      </c>
      <c r="F120" s="64">
        <v>1000</v>
      </c>
      <c r="G120" s="56"/>
      <c r="H120" s="57">
        <f>F120*G120</f>
        <v>0</v>
      </c>
    </row>
    <row r="121" spans="1:8" ht="12.75" customHeight="1" x14ac:dyDescent="0.2">
      <c r="A121" s="139" t="s">
        <v>85</v>
      </c>
      <c r="B121" s="140"/>
      <c r="C121" s="52"/>
      <c r="D121" s="21"/>
      <c r="E121" s="22"/>
      <c r="F121" s="22"/>
      <c r="G121" s="69"/>
      <c r="H121" s="82">
        <f>SUM(H112:H120)</f>
        <v>0</v>
      </c>
    </row>
    <row r="122" spans="1:8" ht="12.75" customHeight="1" x14ac:dyDescent="0.2">
      <c r="A122" s="71"/>
      <c r="B122" s="72"/>
      <c r="C122" s="72"/>
      <c r="D122" s="73"/>
      <c r="E122" s="74"/>
      <c r="F122" s="74"/>
      <c r="G122" s="75"/>
      <c r="H122" s="76"/>
    </row>
    <row r="123" spans="1:8" ht="21" customHeight="1" x14ac:dyDescent="0.3">
      <c r="A123" s="149" t="s">
        <v>81</v>
      </c>
      <c r="B123" s="150"/>
      <c r="C123" s="150"/>
      <c r="D123" s="150"/>
      <c r="E123" s="150"/>
      <c r="F123" s="150"/>
      <c r="G123" s="150"/>
      <c r="H123" s="151"/>
    </row>
    <row r="124" spans="1:8" x14ac:dyDescent="0.2">
      <c r="A124" s="37" t="s">
        <v>43</v>
      </c>
      <c r="B124" s="147" t="s">
        <v>21</v>
      </c>
      <c r="C124" s="148"/>
      <c r="D124" s="38" t="s">
        <v>22</v>
      </c>
      <c r="E124" s="38" t="s">
        <v>48</v>
      </c>
      <c r="F124" s="38" t="s">
        <v>23</v>
      </c>
      <c r="G124" s="38" t="s">
        <v>24</v>
      </c>
      <c r="H124" s="39" t="s">
        <v>25</v>
      </c>
    </row>
    <row r="125" spans="1:8" ht="12.75" customHeight="1" x14ac:dyDescent="0.2">
      <c r="A125" s="133">
        <v>23</v>
      </c>
      <c r="B125" s="152" t="s">
        <v>71</v>
      </c>
      <c r="C125" s="153"/>
      <c r="D125" s="145" t="s">
        <v>44</v>
      </c>
      <c r="E125" s="65">
        <v>-0.09</v>
      </c>
      <c r="F125" s="63">
        <v>50</v>
      </c>
      <c r="G125" s="54"/>
      <c r="H125" s="55">
        <f>F125*G125</f>
        <v>0</v>
      </c>
    </row>
    <row r="126" spans="1:8" ht="12.75" customHeight="1" x14ac:dyDescent="0.2">
      <c r="A126" s="134"/>
      <c r="B126" s="154"/>
      <c r="C126" s="155"/>
      <c r="D126" s="146"/>
      <c r="E126" s="66">
        <v>-0.14000000000000001</v>
      </c>
      <c r="F126" s="64">
        <v>50</v>
      </c>
      <c r="G126" s="56"/>
      <c r="H126" s="57">
        <f t="shared" ref="H126:H127" si="9">F126*G126</f>
        <v>0</v>
      </c>
    </row>
    <row r="127" spans="1:8" ht="12.75" customHeight="1" x14ac:dyDescent="0.2">
      <c r="A127" s="134"/>
      <c r="B127" s="154"/>
      <c r="C127" s="155"/>
      <c r="D127" s="146"/>
      <c r="E127" s="66">
        <v>-0.19</v>
      </c>
      <c r="F127" s="64">
        <f>100+100</f>
        <v>200</v>
      </c>
      <c r="G127" s="56"/>
      <c r="H127" s="57">
        <f t="shared" si="9"/>
        <v>0</v>
      </c>
    </row>
    <row r="128" spans="1:8" ht="12.75" customHeight="1" x14ac:dyDescent="0.2">
      <c r="A128" s="134"/>
      <c r="B128" s="154"/>
      <c r="C128" s="155"/>
      <c r="D128" s="146"/>
      <c r="E128" s="66">
        <v>-0.28999999999999998</v>
      </c>
      <c r="F128" s="64">
        <f>150+100</f>
        <v>250</v>
      </c>
      <c r="G128" s="56"/>
      <c r="H128" s="57">
        <f>F128*G128</f>
        <v>0</v>
      </c>
    </row>
    <row r="129" spans="1:8" ht="12.75" customHeight="1" x14ac:dyDescent="0.2">
      <c r="A129" s="134"/>
      <c r="B129" s="154"/>
      <c r="C129" s="155"/>
      <c r="D129" s="146"/>
      <c r="E129" s="66">
        <v>-0.49</v>
      </c>
      <c r="F129" s="64">
        <f>150+100</f>
        <v>250</v>
      </c>
      <c r="G129" s="56"/>
      <c r="H129" s="57">
        <f t="shared" ref="H129" si="10">F129*G129</f>
        <v>0</v>
      </c>
    </row>
    <row r="130" spans="1:8" ht="12.75" customHeight="1" x14ac:dyDescent="0.2">
      <c r="A130" s="134"/>
      <c r="B130" s="154"/>
      <c r="C130" s="155"/>
      <c r="D130" s="146"/>
      <c r="E130" s="66">
        <v>-0.69</v>
      </c>
      <c r="F130" s="64">
        <f>200+100</f>
        <v>300</v>
      </c>
      <c r="G130" s="56"/>
      <c r="H130" s="57">
        <f>F130*G130</f>
        <v>0</v>
      </c>
    </row>
    <row r="131" spans="1:8" ht="12.75" customHeight="1" x14ac:dyDescent="0.2">
      <c r="A131" s="134"/>
      <c r="B131" s="154"/>
      <c r="C131" s="155"/>
      <c r="D131" s="146"/>
      <c r="E131" s="66">
        <v>-0.99</v>
      </c>
      <c r="F131" s="64">
        <f>200+100</f>
        <v>300</v>
      </c>
      <c r="G131" s="56"/>
      <c r="H131" s="57">
        <f t="shared" ref="H131" si="11">F131*G131</f>
        <v>0</v>
      </c>
    </row>
    <row r="132" spans="1:8" ht="12.75" customHeight="1" x14ac:dyDescent="0.2">
      <c r="A132" s="134"/>
      <c r="B132" s="154"/>
      <c r="C132" s="155"/>
      <c r="D132" s="146"/>
      <c r="E132" s="67" t="s">
        <v>49</v>
      </c>
      <c r="F132" s="64">
        <f>200+200</f>
        <v>400</v>
      </c>
      <c r="G132" s="56"/>
      <c r="H132" s="57">
        <f>F132*G132</f>
        <v>0</v>
      </c>
    </row>
    <row r="133" spans="1:8" ht="12.75" customHeight="1" x14ac:dyDescent="0.2">
      <c r="A133" s="139" t="s">
        <v>85</v>
      </c>
      <c r="B133" s="140"/>
      <c r="C133" s="52"/>
      <c r="D133" s="21"/>
      <c r="E133" s="22"/>
      <c r="F133" s="22"/>
      <c r="G133" s="69"/>
      <c r="H133" s="82">
        <f>SUM(H125:H132)</f>
        <v>0</v>
      </c>
    </row>
    <row r="134" spans="1:8" ht="12.75" customHeight="1" x14ac:dyDescent="0.2">
      <c r="A134" s="71"/>
      <c r="B134" s="72"/>
      <c r="C134" s="72"/>
      <c r="D134" s="73"/>
      <c r="E134" s="74"/>
      <c r="F134" s="74"/>
      <c r="G134" s="75"/>
      <c r="H134" s="76"/>
    </row>
    <row r="135" spans="1:8" ht="21" customHeight="1" x14ac:dyDescent="0.3">
      <c r="A135" s="149" t="s">
        <v>83</v>
      </c>
      <c r="B135" s="150"/>
      <c r="C135" s="150"/>
      <c r="D135" s="150"/>
      <c r="E135" s="150"/>
      <c r="F135" s="150"/>
      <c r="G135" s="150"/>
      <c r="H135" s="151"/>
    </row>
    <row r="136" spans="1:8" x14ac:dyDescent="0.2">
      <c r="A136" s="37" t="s">
        <v>43</v>
      </c>
      <c r="B136" s="147" t="s">
        <v>21</v>
      </c>
      <c r="C136" s="148"/>
      <c r="D136" s="38" t="s">
        <v>22</v>
      </c>
      <c r="E136" s="38" t="s">
        <v>48</v>
      </c>
      <c r="F136" s="38" t="s">
        <v>23</v>
      </c>
      <c r="G136" s="38" t="s">
        <v>24</v>
      </c>
      <c r="H136" s="39" t="s">
        <v>25</v>
      </c>
    </row>
    <row r="137" spans="1:8" x14ac:dyDescent="0.2">
      <c r="A137" s="47">
        <v>24</v>
      </c>
      <c r="B137" s="135" t="s">
        <v>46</v>
      </c>
      <c r="C137" s="136"/>
      <c r="D137" s="20" t="s">
        <v>27</v>
      </c>
      <c r="E137" s="62"/>
      <c r="F137" s="62">
        <f>1+1</f>
        <v>2</v>
      </c>
      <c r="G137" s="31"/>
      <c r="H137" s="83">
        <f>G137*F137</f>
        <v>0</v>
      </c>
    </row>
    <row r="138" spans="1:8" ht="12.75" customHeight="1" x14ac:dyDescent="0.2">
      <c r="A138" s="71"/>
      <c r="B138" s="72"/>
      <c r="C138" s="72"/>
      <c r="D138" s="73"/>
      <c r="E138" s="74"/>
      <c r="F138" s="74"/>
      <c r="G138" s="75"/>
      <c r="H138" s="76"/>
    </row>
    <row r="139" spans="1:8" ht="21" customHeight="1" x14ac:dyDescent="0.3">
      <c r="A139" s="149" t="s">
        <v>84</v>
      </c>
      <c r="B139" s="150"/>
      <c r="C139" s="150"/>
      <c r="D139" s="150"/>
      <c r="E139" s="150"/>
      <c r="F139" s="150"/>
      <c r="G139" s="150"/>
      <c r="H139" s="151"/>
    </row>
    <row r="140" spans="1:8" x14ac:dyDescent="0.2">
      <c r="A140" s="37" t="s">
        <v>43</v>
      </c>
      <c r="B140" s="147" t="s">
        <v>21</v>
      </c>
      <c r="C140" s="148"/>
      <c r="D140" s="38" t="s">
        <v>22</v>
      </c>
      <c r="E140" s="38" t="s">
        <v>48</v>
      </c>
      <c r="F140" s="38" t="s">
        <v>23</v>
      </c>
      <c r="G140" s="38" t="s">
        <v>24</v>
      </c>
      <c r="H140" s="39" t="s">
        <v>25</v>
      </c>
    </row>
    <row r="141" spans="1:8" x14ac:dyDescent="0.2">
      <c r="A141" s="47">
        <v>25</v>
      </c>
      <c r="B141" s="135" t="s">
        <v>52</v>
      </c>
      <c r="C141" s="136"/>
      <c r="D141" s="20" t="s">
        <v>27</v>
      </c>
      <c r="E141" s="62"/>
      <c r="F141" s="62">
        <f>2+14</f>
        <v>16</v>
      </c>
      <c r="G141" s="31"/>
      <c r="H141" s="83">
        <f>G141*F141</f>
        <v>0</v>
      </c>
    </row>
    <row r="142" spans="1:8" ht="12.75" customHeight="1" x14ac:dyDescent="0.2">
      <c r="A142" s="71"/>
      <c r="B142" s="72"/>
      <c r="C142" s="72"/>
      <c r="D142" s="73"/>
      <c r="E142" s="74"/>
      <c r="F142" s="74"/>
      <c r="G142" s="75"/>
      <c r="H142" s="76"/>
    </row>
    <row r="143" spans="1:8" ht="21" customHeight="1" x14ac:dyDescent="0.3">
      <c r="A143" s="149" t="s">
        <v>87</v>
      </c>
      <c r="B143" s="150"/>
      <c r="C143" s="150"/>
      <c r="D143" s="150"/>
      <c r="E143" s="150"/>
      <c r="F143" s="150"/>
      <c r="G143" s="150"/>
      <c r="H143" s="151"/>
    </row>
    <row r="144" spans="1:8" x14ac:dyDescent="0.2">
      <c r="A144" s="37" t="s">
        <v>43</v>
      </c>
      <c r="B144" s="147" t="s">
        <v>21</v>
      </c>
      <c r="C144" s="148"/>
      <c r="D144" s="38" t="s">
        <v>22</v>
      </c>
      <c r="E144" s="38" t="s">
        <v>48</v>
      </c>
      <c r="F144" s="38" t="s">
        <v>23</v>
      </c>
      <c r="G144" s="38" t="s">
        <v>24</v>
      </c>
      <c r="H144" s="39" t="s">
        <v>25</v>
      </c>
    </row>
    <row r="145" spans="1:8" x14ac:dyDescent="0.2">
      <c r="A145" s="133">
        <v>26</v>
      </c>
      <c r="B145" s="137" t="s">
        <v>56</v>
      </c>
      <c r="C145" s="138"/>
      <c r="D145" s="145" t="s">
        <v>55</v>
      </c>
      <c r="E145" s="68"/>
      <c r="F145" s="63">
        <f>20+20</f>
        <v>40</v>
      </c>
      <c r="G145" s="54"/>
      <c r="H145" s="55">
        <f>G145*F145</f>
        <v>0</v>
      </c>
    </row>
    <row r="146" spans="1:8" x14ac:dyDescent="0.2">
      <c r="A146" s="134"/>
      <c r="B146" s="58" t="s">
        <v>57</v>
      </c>
      <c r="C146" s="59"/>
      <c r="D146" s="146"/>
      <c r="E146" s="67"/>
      <c r="F146" s="64">
        <f>200+200</f>
        <v>400</v>
      </c>
      <c r="G146" s="56"/>
      <c r="H146" s="57">
        <f>G146*F146</f>
        <v>0</v>
      </c>
    </row>
    <row r="147" spans="1:8" x14ac:dyDescent="0.2">
      <c r="A147" s="139" t="s">
        <v>85</v>
      </c>
      <c r="B147" s="140"/>
      <c r="C147" s="52"/>
      <c r="D147" s="21"/>
      <c r="E147" s="22"/>
      <c r="F147" s="22"/>
      <c r="G147" s="69"/>
      <c r="H147" s="82">
        <f>SUM(H145:H146)</f>
        <v>0</v>
      </c>
    </row>
    <row r="148" spans="1:8" ht="12.75" customHeight="1" x14ac:dyDescent="0.2">
      <c r="A148" s="71"/>
      <c r="B148" s="72"/>
      <c r="C148" s="72"/>
      <c r="D148" s="73"/>
      <c r="E148" s="74"/>
      <c r="F148" s="74"/>
      <c r="G148" s="75"/>
      <c r="H148" s="76"/>
    </row>
    <row r="149" spans="1:8" ht="21" customHeight="1" x14ac:dyDescent="0.3">
      <c r="A149" s="149" t="s">
        <v>86</v>
      </c>
      <c r="B149" s="150"/>
      <c r="C149" s="150"/>
      <c r="D149" s="150"/>
      <c r="E149" s="150"/>
      <c r="F149" s="150"/>
      <c r="G149" s="150"/>
      <c r="H149" s="151"/>
    </row>
    <row r="150" spans="1:8" x14ac:dyDescent="0.2">
      <c r="A150" s="37" t="s">
        <v>43</v>
      </c>
      <c r="B150" s="147" t="s">
        <v>21</v>
      </c>
      <c r="C150" s="148"/>
      <c r="D150" s="38" t="s">
        <v>22</v>
      </c>
      <c r="E150" s="38" t="s">
        <v>48</v>
      </c>
      <c r="F150" s="38" t="s">
        <v>23</v>
      </c>
      <c r="G150" s="38" t="s">
        <v>24</v>
      </c>
      <c r="H150" s="39" t="s">
        <v>25</v>
      </c>
    </row>
    <row r="151" spans="1:8" ht="12.75" customHeight="1" x14ac:dyDescent="0.2">
      <c r="A151" s="133">
        <v>27</v>
      </c>
      <c r="B151" s="143" t="s">
        <v>53</v>
      </c>
      <c r="C151" s="144"/>
      <c r="D151" s="145" t="s">
        <v>44</v>
      </c>
      <c r="E151" s="68" t="s">
        <v>54</v>
      </c>
      <c r="F151" s="63">
        <f>200+200</f>
        <v>400</v>
      </c>
      <c r="G151" s="54"/>
      <c r="H151" s="55">
        <f>G151*F151</f>
        <v>0</v>
      </c>
    </row>
    <row r="152" spans="1:8" ht="12.75" customHeight="1" x14ac:dyDescent="0.2">
      <c r="A152" s="134"/>
      <c r="B152" s="141" t="s">
        <v>61</v>
      </c>
      <c r="C152" s="142"/>
      <c r="D152" s="146"/>
      <c r="E152" s="67" t="s">
        <v>54</v>
      </c>
      <c r="F152" s="64">
        <f>6000+6000</f>
        <v>12000</v>
      </c>
      <c r="G152" s="56"/>
      <c r="H152" s="57">
        <f>G152*F152</f>
        <v>0</v>
      </c>
    </row>
    <row r="153" spans="1:8" x14ac:dyDescent="0.2">
      <c r="A153" s="139" t="s">
        <v>85</v>
      </c>
      <c r="B153" s="140"/>
      <c r="C153" s="52"/>
      <c r="D153" s="21"/>
      <c r="E153" s="22"/>
      <c r="F153" s="22"/>
      <c r="G153" s="86"/>
      <c r="H153" s="87">
        <f>SUM(H151:H152)</f>
        <v>0</v>
      </c>
    </row>
  </sheetData>
  <mergeCells count="109">
    <mergeCell ref="A143:H143"/>
    <mergeCell ref="B111:C111"/>
    <mergeCell ref="A147:B147"/>
    <mergeCell ref="A151:A152"/>
    <mergeCell ref="D151:D152"/>
    <mergeCell ref="A82:B82"/>
    <mergeCell ref="D86:D93"/>
    <mergeCell ref="B86:C93"/>
    <mergeCell ref="A86:A92"/>
    <mergeCell ref="A94:B94"/>
    <mergeCell ref="A149:H149"/>
    <mergeCell ref="B150:C150"/>
    <mergeCell ref="A98:A106"/>
    <mergeCell ref="B98:C106"/>
    <mergeCell ref="A108:B108"/>
    <mergeCell ref="A112:A120"/>
    <mergeCell ref="B112:C120"/>
    <mergeCell ref="D112:D120"/>
    <mergeCell ref="A121:B121"/>
    <mergeCell ref="A125:A132"/>
    <mergeCell ref="D125:D132"/>
    <mergeCell ref="A133:B133"/>
    <mergeCell ref="A145:A146"/>
    <mergeCell ref="D145:D146"/>
    <mergeCell ref="B140:C140"/>
    <mergeCell ref="B62:C69"/>
    <mergeCell ref="D62:D69"/>
    <mergeCell ref="A70:B70"/>
    <mergeCell ref="B49:C49"/>
    <mergeCell ref="A72:H72"/>
    <mergeCell ref="B28:C28"/>
    <mergeCell ref="B29:C29"/>
    <mergeCell ref="B30:C30"/>
    <mergeCell ref="B31:C31"/>
    <mergeCell ref="B32:C32"/>
    <mergeCell ref="B33:C33"/>
    <mergeCell ref="B34:C34"/>
    <mergeCell ref="A46:B46"/>
    <mergeCell ref="D50:D57"/>
    <mergeCell ref="A48:H48"/>
    <mergeCell ref="A60:H60"/>
    <mergeCell ref="B61:C61"/>
    <mergeCell ref="A58:B58"/>
    <mergeCell ref="A50:A57"/>
    <mergeCell ref="B50:C57"/>
    <mergeCell ref="A62:A69"/>
    <mergeCell ref="A1:H1"/>
    <mergeCell ref="A3:B3"/>
    <mergeCell ref="A4:B4"/>
    <mergeCell ref="A25:B25"/>
    <mergeCell ref="B7:C7"/>
    <mergeCell ref="B8:C8"/>
    <mergeCell ref="B9:C9"/>
    <mergeCell ref="B10:C10"/>
    <mergeCell ref="B11:C11"/>
    <mergeCell ref="B12:C12"/>
    <mergeCell ref="B14:C14"/>
    <mergeCell ref="B15:C15"/>
    <mergeCell ref="B18:C18"/>
    <mergeCell ref="B17:C17"/>
    <mergeCell ref="B21:C21"/>
    <mergeCell ref="B16:C16"/>
    <mergeCell ref="B19:C19"/>
    <mergeCell ref="B20:C20"/>
    <mergeCell ref="B22:C22"/>
    <mergeCell ref="B23:C23"/>
    <mergeCell ref="B24:C24"/>
    <mergeCell ref="A6:G6"/>
    <mergeCell ref="D22:D24"/>
    <mergeCell ref="B145:C145"/>
    <mergeCell ref="B137:C137"/>
    <mergeCell ref="A153:B153"/>
    <mergeCell ref="B152:C152"/>
    <mergeCell ref="B141:C141"/>
    <mergeCell ref="B151:C151"/>
    <mergeCell ref="B107:C107"/>
    <mergeCell ref="D98:D106"/>
    <mergeCell ref="B73:C73"/>
    <mergeCell ref="A135:H135"/>
    <mergeCell ref="B136:C136"/>
    <mergeCell ref="A139:H139"/>
    <mergeCell ref="A74:A81"/>
    <mergeCell ref="B74:C81"/>
    <mergeCell ref="D74:D81"/>
    <mergeCell ref="B144:C144"/>
    <mergeCell ref="B125:C132"/>
    <mergeCell ref="A84:H84"/>
    <mergeCell ref="A96:H96"/>
    <mergeCell ref="B85:C85"/>
    <mergeCell ref="B97:C97"/>
    <mergeCell ref="A123:H123"/>
    <mergeCell ref="B124:C124"/>
    <mergeCell ref="A110:H110"/>
    <mergeCell ref="A27:G27"/>
    <mergeCell ref="B43:C43"/>
    <mergeCell ref="D43:D45"/>
    <mergeCell ref="B44:C44"/>
    <mergeCell ref="B45:C45"/>
    <mergeCell ref="B13:C13"/>
    <mergeCell ref="A43:A45"/>
    <mergeCell ref="A22:A24"/>
    <mergeCell ref="B35:C35"/>
    <mergeCell ref="B36:C36"/>
    <mergeCell ref="B37:C37"/>
    <mergeCell ref="B38:C38"/>
    <mergeCell ref="B39:C39"/>
    <mergeCell ref="B40:C40"/>
    <mergeCell ref="B41:C41"/>
    <mergeCell ref="B42:C42"/>
  </mergeCells>
  <phoneticPr fontId="26" type="noConversion"/>
  <pageMargins left="0.25" right="0.25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</vt:lpstr>
      <vt:lpstr>položky</vt:lpstr>
      <vt:lpstr>'Krycí list'!Oblast_tisku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</dc:creator>
  <cp:lastModifiedBy>Administrativa</cp:lastModifiedBy>
  <cp:lastPrinted>2025-09-08T06:07:04Z</cp:lastPrinted>
  <dcterms:created xsi:type="dcterms:W3CDTF">2020-10-14T09:01:06Z</dcterms:created>
  <dcterms:modified xsi:type="dcterms:W3CDTF">2025-09-23T11:03:18Z</dcterms:modified>
</cp:coreProperties>
</file>