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nadenickova\Desktop\"/>
    </mc:Choice>
  </mc:AlternateContent>
  <xr:revisionPtr revIDLastSave="0" documentId="8_{07014ABC-ABF2-4CBA-9B7F-F3FDCAF03372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Rekapitulace stavby" sheetId="1" r:id="rId1"/>
    <sheet name="SO 001 - Příprava území ,..." sheetId="2" r:id="rId2"/>
    <sheet name="SO 101 - Chodník + 102 - ..." sheetId="3" r:id="rId3"/>
    <sheet name="SO 103 - Obrusná vrstva v..." sheetId="4" r:id="rId4"/>
    <sheet name="SO 191 - Dopravní značení..." sheetId="5" r:id="rId5"/>
    <sheet name="SO 192 - Dopravní  značen..." sheetId="6" r:id="rId6"/>
    <sheet name="SO 801 - Svahování  a jem..." sheetId="7" r:id="rId7"/>
    <sheet name="SO 1000 - Ostatní  náklady" sheetId="8" r:id="rId8"/>
    <sheet name="SO 1020 - VRN" sheetId="9" r:id="rId9"/>
  </sheets>
  <definedNames>
    <definedName name="_xlnm._FilterDatabase" localSheetId="1" hidden="1">'SO 001 - Příprava území ,...'!$C$123:$K$158</definedName>
    <definedName name="_xlnm._FilterDatabase" localSheetId="7" hidden="1">'SO 1000 - Ostatní  náklady'!$C$121:$K$131</definedName>
    <definedName name="_xlnm._FilterDatabase" localSheetId="2" hidden="1">'SO 101 - Chodník + 102 - ...'!$C$130:$K$228</definedName>
    <definedName name="_xlnm._FilterDatabase" localSheetId="8" hidden="1">'SO 1020 - VRN'!$C$121:$K$126</definedName>
    <definedName name="_xlnm._FilterDatabase" localSheetId="3" hidden="1">'SO 103 - Obrusná vrstva v...'!$C$125:$K$160</definedName>
    <definedName name="_xlnm._FilterDatabase" localSheetId="4" hidden="1">'SO 191 - Dopravní značení...'!$C$121:$K$128</definedName>
    <definedName name="_xlnm._FilterDatabase" localSheetId="5" hidden="1">'SO 192 - Dopravní  značen...'!$C$121:$K$140</definedName>
    <definedName name="_xlnm._FilterDatabase" localSheetId="6" hidden="1">'SO 801 - Svahování  a jem...'!$C$122:$K$135</definedName>
    <definedName name="_xlnm.Print_Titles" localSheetId="0">'Rekapitulace stavby'!$92:$92</definedName>
    <definedName name="_xlnm.Print_Titles" localSheetId="1">'SO 001 - Příprava území ,...'!$123:$123</definedName>
    <definedName name="_xlnm.Print_Titles" localSheetId="7">'SO 1000 - Ostatní  náklady'!$121:$121</definedName>
    <definedName name="_xlnm.Print_Titles" localSheetId="2">'SO 101 - Chodník + 102 - ...'!$130:$130</definedName>
    <definedName name="_xlnm.Print_Titles" localSheetId="8">'SO 1020 - VRN'!$121:$121</definedName>
    <definedName name="_xlnm.Print_Titles" localSheetId="3">'SO 103 - Obrusná vrstva v...'!$125:$125</definedName>
    <definedName name="_xlnm.Print_Titles" localSheetId="4">'SO 191 - Dopravní značení...'!$121:$121</definedName>
    <definedName name="_xlnm.Print_Titles" localSheetId="5">'SO 192 - Dopravní  značen...'!$121:$121</definedName>
    <definedName name="_xlnm.Print_Titles" localSheetId="6">'SO 801 - Svahování  a jem...'!$122:$122</definedName>
    <definedName name="_xlnm.Print_Area" localSheetId="0">'Rekapitulace stavby'!$D$4:$AO$76,'Rekapitulace stavby'!$C$82:$AQ$104</definedName>
    <definedName name="_xlnm.Print_Area" localSheetId="1">'SO 001 - Příprava území ,...'!$C$4:$J$76,'SO 001 - Příprava území ,...'!$C$82:$J$103,'SO 001 - Příprava území ,...'!$C$109:$K$158</definedName>
    <definedName name="_xlnm.Print_Area" localSheetId="7">'SO 1000 - Ostatní  náklady'!$C$4:$J$76,'SO 1000 - Ostatní  náklady'!$C$82:$J$101,'SO 1000 - Ostatní  náklady'!$C$107:$K$131</definedName>
    <definedName name="_xlnm.Print_Area" localSheetId="2">'SO 101 - Chodník + 102 - ...'!$C$4:$J$76,'SO 101 - Chodník + 102 - ...'!$C$82:$J$110,'SO 101 - Chodník + 102 - ...'!$C$116:$K$228</definedName>
    <definedName name="_xlnm.Print_Area" localSheetId="8">'SO 1020 - VRN'!$C$4:$J$76,'SO 1020 - VRN'!$C$82:$J$101,'SO 1020 - VRN'!$C$107:$K$126</definedName>
    <definedName name="_xlnm.Print_Area" localSheetId="3">'SO 103 - Obrusná vrstva v...'!$C$4:$J$76,'SO 103 - Obrusná vrstva v...'!$C$82:$J$105,'SO 103 - Obrusná vrstva v...'!$C$111:$K$160</definedName>
    <definedName name="_xlnm.Print_Area" localSheetId="4">'SO 191 - Dopravní značení...'!$C$4:$J$76,'SO 191 - Dopravní značení...'!$C$82:$J$101,'SO 191 - Dopravní značení...'!$C$107:$K$128</definedName>
    <definedName name="_xlnm.Print_Area" localSheetId="5">'SO 192 - Dopravní  značen...'!$C$4:$J$76,'SO 192 - Dopravní  značen...'!$C$82:$J$101,'SO 192 - Dopravní  značen...'!$C$107:$K$140</definedName>
    <definedName name="_xlnm.Print_Area" localSheetId="6">'SO 801 - Svahování  a jem...'!$C$4:$J$76,'SO 801 - Svahování  a jem...'!$C$82:$J$102,'SO 801 - Svahování  a jem...'!$C$108:$K$135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9" l="1"/>
  <c r="J38" i="9"/>
  <c r="AY103" i="1"/>
  <c r="J37" i="9"/>
  <c r="AX103" i="1" s="1"/>
  <c r="BI126" i="9"/>
  <c r="BH126" i="9"/>
  <c r="BG126" i="9"/>
  <c r="BF126" i="9"/>
  <c r="T126" i="9"/>
  <c r="R126" i="9"/>
  <c r="P126" i="9"/>
  <c r="BI125" i="9"/>
  <c r="BH125" i="9"/>
  <c r="BG125" i="9"/>
  <c r="BF125" i="9"/>
  <c r="T125" i="9"/>
  <c r="R125" i="9"/>
  <c r="P125" i="9"/>
  <c r="J119" i="9"/>
  <c r="J118" i="9"/>
  <c r="F118" i="9"/>
  <c r="F116" i="9"/>
  <c r="E114" i="9"/>
  <c r="J94" i="9"/>
  <c r="J93" i="9"/>
  <c r="F93" i="9"/>
  <c r="F91" i="9"/>
  <c r="E89" i="9"/>
  <c r="J20" i="9"/>
  <c r="E20" i="9"/>
  <c r="F94" i="9"/>
  <c r="J19" i="9"/>
  <c r="J14" i="9"/>
  <c r="J116" i="9"/>
  <c r="E7" i="9"/>
  <c r="E110" i="9"/>
  <c r="J39" i="8"/>
  <c r="J38" i="8"/>
  <c r="AY102" i="1" s="1"/>
  <c r="J37" i="8"/>
  <c r="AX102" i="1" s="1"/>
  <c r="BI131" i="8"/>
  <c r="BH131" i="8"/>
  <c r="BG131" i="8"/>
  <c r="BF131" i="8"/>
  <c r="T131" i="8"/>
  <c r="R131" i="8"/>
  <c r="P131" i="8"/>
  <c r="BI130" i="8"/>
  <c r="BH130" i="8"/>
  <c r="BG130" i="8"/>
  <c r="BF130" i="8"/>
  <c r="T130" i="8"/>
  <c r="R130" i="8"/>
  <c r="P130" i="8"/>
  <c r="BI129" i="8"/>
  <c r="BH129" i="8"/>
  <c r="BG129" i="8"/>
  <c r="BF129" i="8"/>
  <c r="T129" i="8"/>
  <c r="R129" i="8"/>
  <c r="P129" i="8"/>
  <c r="BI128" i="8"/>
  <c r="BH128" i="8"/>
  <c r="BG128" i="8"/>
  <c r="BF128" i="8"/>
  <c r="T128" i="8"/>
  <c r="R128" i="8"/>
  <c r="P128" i="8"/>
  <c r="BI125" i="8"/>
  <c r="BH125" i="8"/>
  <c r="BG125" i="8"/>
  <c r="BF125" i="8"/>
  <c r="T125" i="8"/>
  <c r="R125" i="8"/>
  <c r="P125" i="8"/>
  <c r="J119" i="8"/>
  <c r="J118" i="8"/>
  <c r="F118" i="8"/>
  <c r="F116" i="8"/>
  <c r="E114" i="8"/>
  <c r="J94" i="8"/>
  <c r="J93" i="8"/>
  <c r="F93" i="8"/>
  <c r="F91" i="8"/>
  <c r="E89" i="8"/>
  <c r="J20" i="8"/>
  <c r="E20" i="8"/>
  <c r="F119" i="8" s="1"/>
  <c r="J19" i="8"/>
  <c r="J14" i="8"/>
  <c r="J116" i="8"/>
  <c r="E7" i="8"/>
  <c r="E110" i="8"/>
  <c r="J39" i="7"/>
  <c r="J38" i="7"/>
  <c r="AY101" i="1" s="1"/>
  <c r="J37" i="7"/>
  <c r="AX101" i="1" s="1"/>
  <c r="BI135" i="7"/>
  <c r="BH135" i="7"/>
  <c r="BG135" i="7"/>
  <c r="BF135" i="7"/>
  <c r="T135" i="7"/>
  <c r="T134" i="7"/>
  <c r="R135" i="7"/>
  <c r="R134" i="7"/>
  <c r="P135" i="7"/>
  <c r="P134" i="7"/>
  <c r="BI132" i="7"/>
  <c r="BH132" i="7"/>
  <c r="BG132" i="7"/>
  <c r="BF132" i="7"/>
  <c r="T132" i="7"/>
  <c r="R132" i="7"/>
  <c r="P132" i="7"/>
  <c r="BI130" i="7"/>
  <c r="BH130" i="7"/>
  <c r="BG130" i="7"/>
  <c r="BF130" i="7"/>
  <c r="T130" i="7"/>
  <c r="R130" i="7"/>
  <c r="P130" i="7"/>
  <c r="BI128" i="7"/>
  <c r="BH128" i="7"/>
  <c r="BG128" i="7"/>
  <c r="BF128" i="7"/>
  <c r="T128" i="7"/>
  <c r="R128" i="7"/>
  <c r="P128" i="7"/>
  <c r="BI126" i="7"/>
  <c r="BH126" i="7"/>
  <c r="BG126" i="7"/>
  <c r="BF126" i="7"/>
  <c r="T126" i="7"/>
  <c r="R126" i="7"/>
  <c r="P126" i="7"/>
  <c r="J120" i="7"/>
  <c r="J119" i="7"/>
  <c r="F119" i="7"/>
  <c r="F117" i="7"/>
  <c r="E115" i="7"/>
  <c r="J94" i="7"/>
  <c r="J93" i="7"/>
  <c r="F93" i="7"/>
  <c r="F91" i="7"/>
  <c r="E89" i="7"/>
  <c r="J20" i="7"/>
  <c r="E20" i="7"/>
  <c r="F120" i="7"/>
  <c r="J19" i="7"/>
  <c r="J14" i="7"/>
  <c r="J117" i="7" s="1"/>
  <c r="E7" i="7"/>
  <c r="E111" i="7" s="1"/>
  <c r="J39" i="6"/>
  <c r="J38" i="6"/>
  <c r="AY100" i="1"/>
  <c r="J37" i="6"/>
  <c r="AX100" i="1" s="1"/>
  <c r="BI139" i="6"/>
  <c r="BH139" i="6"/>
  <c r="BG139" i="6"/>
  <c r="BF139" i="6"/>
  <c r="T139" i="6"/>
  <c r="R139" i="6"/>
  <c r="P139" i="6"/>
  <c r="BI137" i="6"/>
  <c r="BH137" i="6"/>
  <c r="BG137" i="6"/>
  <c r="BF137" i="6"/>
  <c r="T137" i="6"/>
  <c r="R137" i="6"/>
  <c r="P137" i="6"/>
  <c r="BI135" i="6"/>
  <c r="BH135" i="6"/>
  <c r="BG135" i="6"/>
  <c r="BF135" i="6"/>
  <c r="T135" i="6"/>
  <c r="R135" i="6"/>
  <c r="P135" i="6"/>
  <c r="BI133" i="6"/>
  <c r="BH133" i="6"/>
  <c r="BG133" i="6"/>
  <c r="BF133" i="6"/>
  <c r="T133" i="6"/>
  <c r="R133" i="6"/>
  <c r="P133" i="6"/>
  <c r="BI131" i="6"/>
  <c r="BH131" i="6"/>
  <c r="BG131" i="6"/>
  <c r="BF131" i="6"/>
  <c r="T131" i="6"/>
  <c r="R131" i="6"/>
  <c r="P131" i="6"/>
  <c r="BI129" i="6"/>
  <c r="BH129" i="6"/>
  <c r="BG129" i="6"/>
  <c r="BF129" i="6"/>
  <c r="T129" i="6"/>
  <c r="R129" i="6"/>
  <c r="P129" i="6"/>
  <c r="BI127" i="6"/>
  <c r="BH127" i="6"/>
  <c r="BG127" i="6"/>
  <c r="BF127" i="6"/>
  <c r="T127" i="6"/>
  <c r="R127" i="6"/>
  <c r="P127" i="6"/>
  <c r="BI125" i="6"/>
  <c r="F39" i="6" s="1"/>
  <c r="BH125" i="6"/>
  <c r="BG125" i="6"/>
  <c r="BF125" i="6"/>
  <c r="T125" i="6"/>
  <c r="R125" i="6"/>
  <c r="P125" i="6"/>
  <c r="J119" i="6"/>
  <c r="J118" i="6"/>
  <c r="F118" i="6"/>
  <c r="F116" i="6"/>
  <c r="E114" i="6"/>
  <c r="J94" i="6"/>
  <c r="J93" i="6"/>
  <c r="F93" i="6"/>
  <c r="F91" i="6"/>
  <c r="E89" i="6"/>
  <c r="J20" i="6"/>
  <c r="E20" i="6"/>
  <c r="F94" i="6"/>
  <c r="J19" i="6"/>
  <c r="J14" i="6"/>
  <c r="J116" i="6"/>
  <c r="E7" i="6"/>
  <c r="E85" i="6"/>
  <c r="J39" i="5"/>
  <c r="J38" i="5"/>
  <c r="AY99" i="1" s="1"/>
  <c r="J37" i="5"/>
  <c r="AX99" i="1" s="1"/>
  <c r="BI128" i="5"/>
  <c r="BH128" i="5"/>
  <c r="BG128" i="5"/>
  <c r="BF128" i="5"/>
  <c r="T128" i="5"/>
  <c r="R128" i="5"/>
  <c r="P128" i="5"/>
  <c r="BI125" i="5"/>
  <c r="BH125" i="5"/>
  <c r="BG125" i="5"/>
  <c r="BF125" i="5"/>
  <c r="T125" i="5"/>
  <c r="R125" i="5"/>
  <c r="P125" i="5"/>
  <c r="J119" i="5"/>
  <c r="J118" i="5"/>
  <c r="F118" i="5"/>
  <c r="F116" i="5"/>
  <c r="E114" i="5"/>
  <c r="J94" i="5"/>
  <c r="J93" i="5"/>
  <c r="F93" i="5"/>
  <c r="F91" i="5"/>
  <c r="E89" i="5"/>
  <c r="J20" i="5"/>
  <c r="E20" i="5"/>
  <c r="F94" i="5"/>
  <c r="J19" i="5"/>
  <c r="J14" i="5"/>
  <c r="J116" i="5"/>
  <c r="E7" i="5"/>
  <c r="E85" i="5" s="1"/>
  <c r="J39" i="4"/>
  <c r="J38" i="4"/>
  <c r="AY98" i="1" s="1"/>
  <c r="J37" i="4"/>
  <c r="AX98" i="1"/>
  <c r="BI160" i="4"/>
  <c r="BH160" i="4"/>
  <c r="BG160" i="4"/>
  <c r="BF160" i="4"/>
  <c r="T160" i="4"/>
  <c r="R160" i="4"/>
  <c r="P160" i="4"/>
  <c r="BI159" i="4"/>
  <c r="BH159" i="4"/>
  <c r="BG159" i="4"/>
  <c r="BF159" i="4"/>
  <c r="T159" i="4"/>
  <c r="R159" i="4"/>
  <c r="P159" i="4"/>
  <c r="BI158" i="4"/>
  <c r="BH158" i="4"/>
  <c r="BG158" i="4"/>
  <c r="BF158" i="4"/>
  <c r="T158" i="4"/>
  <c r="R158" i="4"/>
  <c r="P158" i="4"/>
  <c r="BI154" i="4"/>
  <c r="BH154" i="4"/>
  <c r="BG154" i="4"/>
  <c r="BF154" i="4"/>
  <c r="T154" i="4"/>
  <c r="R154" i="4"/>
  <c r="P154" i="4"/>
  <c r="BI153" i="4"/>
  <c r="BH153" i="4"/>
  <c r="BG153" i="4"/>
  <c r="BF153" i="4"/>
  <c r="T153" i="4"/>
  <c r="R153" i="4"/>
  <c r="P153" i="4"/>
  <c r="BI151" i="4"/>
  <c r="BH151" i="4"/>
  <c r="BG151" i="4"/>
  <c r="BF151" i="4"/>
  <c r="T151" i="4"/>
  <c r="R151" i="4"/>
  <c r="P151" i="4"/>
  <c r="BI150" i="4"/>
  <c r="BH150" i="4"/>
  <c r="BG150" i="4"/>
  <c r="BF150" i="4"/>
  <c r="T150" i="4"/>
  <c r="R150" i="4"/>
  <c r="P150" i="4"/>
  <c r="BI148" i="4"/>
  <c r="BH148" i="4"/>
  <c r="BG148" i="4"/>
  <c r="BF148" i="4"/>
  <c r="T148" i="4"/>
  <c r="R148" i="4"/>
  <c r="P148" i="4"/>
  <c r="BI147" i="4"/>
  <c r="BH147" i="4"/>
  <c r="BG147" i="4"/>
  <c r="BF147" i="4"/>
  <c r="T147" i="4"/>
  <c r="R147" i="4"/>
  <c r="P147" i="4"/>
  <c r="BI146" i="4"/>
  <c r="BH146" i="4"/>
  <c r="BG146" i="4"/>
  <c r="BF146" i="4"/>
  <c r="T146" i="4"/>
  <c r="R146" i="4"/>
  <c r="P146" i="4"/>
  <c r="BI143" i="4"/>
  <c r="BH143" i="4"/>
  <c r="BG143" i="4"/>
  <c r="BF143" i="4"/>
  <c r="T143" i="4"/>
  <c r="R143" i="4"/>
  <c r="P143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4" i="4"/>
  <c r="BH134" i="4"/>
  <c r="BG134" i="4"/>
  <c r="BF134" i="4"/>
  <c r="T134" i="4"/>
  <c r="R134" i="4"/>
  <c r="P134" i="4"/>
  <c r="BI130" i="4"/>
  <c r="BH130" i="4"/>
  <c r="BG130" i="4"/>
  <c r="BF130" i="4"/>
  <c r="T130" i="4"/>
  <c r="R130" i="4"/>
  <c r="P130" i="4"/>
  <c r="BI129" i="4"/>
  <c r="BH129" i="4"/>
  <c r="BG129" i="4"/>
  <c r="BF129" i="4"/>
  <c r="T129" i="4"/>
  <c r="R129" i="4"/>
  <c r="P129" i="4"/>
  <c r="J123" i="4"/>
  <c r="J122" i="4"/>
  <c r="F122" i="4"/>
  <c r="F120" i="4"/>
  <c r="E118" i="4"/>
  <c r="J94" i="4"/>
  <c r="J93" i="4"/>
  <c r="F93" i="4"/>
  <c r="F91" i="4"/>
  <c r="E89" i="4"/>
  <c r="J20" i="4"/>
  <c r="E20" i="4"/>
  <c r="F94" i="4" s="1"/>
  <c r="J19" i="4"/>
  <c r="J14" i="4"/>
  <c r="J91" i="4" s="1"/>
  <c r="E7" i="4"/>
  <c r="E85" i="4" s="1"/>
  <c r="J39" i="3"/>
  <c r="J38" i="3"/>
  <c r="AY97" i="1"/>
  <c r="J37" i="3"/>
  <c r="AX97" i="1"/>
  <c r="BI228" i="3"/>
  <c r="BH228" i="3"/>
  <c r="BG228" i="3"/>
  <c r="BF228" i="3"/>
  <c r="T228" i="3"/>
  <c r="R228" i="3"/>
  <c r="P228" i="3"/>
  <c r="BI227" i="3"/>
  <c r="BH227" i="3"/>
  <c r="BG227" i="3"/>
  <c r="BF227" i="3"/>
  <c r="T227" i="3"/>
  <c r="R227" i="3"/>
  <c r="P227" i="3"/>
  <c r="BI225" i="3"/>
  <c r="BH225" i="3"/>
  <c r="BG225" i="3"/>
  <c r="BF225" i="3"/>
  <c r="T225" i="3"/>
  <c r="R225" i="3"/>
  <c r="P225" i="3"/>
  <c r="BI224" i="3"/>
  <c r="BH224" i="3"/>
  <c r="BG224" i="3"/>
  <c r="BF224" i="3"/>
  <c r="T224" i="3"/>
  <c r="R224" i="3"/>
  <c r="P224" i="3"/>
  <c r="BI222" i="3"/>
  <c r="BH222" i="3"/>
  <c r="BG222" i="3"/>
  <c r="BF222" i="3"/>
  <c r="T222" i="3"/>
  <c r="R222" i="3"/>
  <c r="P222" i="3"/>
  <c r="BI219" i="3"/>
  <c r="BH219" i="3"/>
  <c r="BG219" i="3"/>
  <c r="BF219" i="3"/>
  <c r="T219" i="3"/>
  <c r="T218" i="3"/>
  <c r="R219" i="3"/>
  <c r="R218" i="3" s="1"/>
  <c r="P219" i="3"/>
  <c r="P218" i="3" s="1"/>
  <c r="BI217" i="3"/>
  <c r="BH217" i="3"/>
  <c r="BG217" i="3"/>
  <c r="BF217" i="3"/>
  <c r="T217" i="3"/>
  <c r="R217" i="3"/>
  <c r="P217" i="3"/>
  <c r="BI216" i="3"/>
  <c r="BH216" i="3"/>
  <c r="BG216" i="3"/>
  <c r="BF216" i="3"/>
  <c r="T216" i="3"/>
  <c r="R216" i="3"/>
  <c r="P216" i="3"/>
  <c r="BI214" i="3"/>
  <c r="BH214" i="3"/>
  <c r="BG214" i="3"/>
  <c r="BF214" i="3"/>
  <c r="T214" i="3"/>
  <c r="R214" i="3"/>
  <c r="P214" i="3"/>
  <c r="BI213" i="3"/>
  <c r="BH213" i="3"/>
  <c r="BG213" i="3"/>
  <c r="BF213" i="3"/>
  <c r="T213" i="3"/>
  <c r="R213" i="3"/>
  <c r="P213" i="3"/>
  <c r="BI210" i="3"/>
  <c r="BH210" i="3"/>
  <c r="BG210" i="3"/>
  <c r="BF210" i="3"/>
  <c r="T210" i="3"/>
  <c r="R210" i="3"/>
  <c r="P210" i="3"/>
  <c r="BI209" i="3"/>
  <c r="BH209" i="3"/>
  <c r="BG209" i="3"/>
  <c r="BF209" i="3"/>
  <c r="T209" i="3"/>
  <c r="R209" i="3"/>
  <c r="P209" i="3"/>
  <c r="BI208" i="3"/>
  <c r="BH208" i="3"/>
  <c r="BG208" i="3"/>
  <c r="BF208" i="3"/>
  <c r="T208" i="3"/>
  <c r="R208" i="3"/>
  <c r="P208" i="3"/>
  <c r="BI207" i="3"/>
  <c r="BH207" i="3"/>
  <c r="BG207" i="3"/>
  <c r="BF207" i="3"/>
  <c r="T207" i="3"/>
  <c r="R207" i="3"/>
  <c r="P207" i="3"/>
  <c r="BI201" i="3"/>
  <c r="BH201" i="3"/>
  <c r="BG201" i="3"/>
  <c r="BF201" i="3"/>
  <c r="T201" i="3"/>
  <c r="R201" i="3"/>
  <c r="P201" i="3"/>
  <c r="BI200" i="3"/>
  <c r="BH200" i="3"/>
  <c r="BG200" i="3"/>
  <c r="BF200" i="3"/>
  <c r="T200" i="3"/>
  <c r="R200" i="3"/>
  <c r="P200" i="3"/>
  <c r="BI199" i="3"/>
  <c r="BH199" i="3"/>
  <c r="BG199" i="3"/>
  <c r="BF199" i="3"/>
  <c r="T199" i="3"/>
  <c r="R199" i="3"/>
  <c r="P199" i="3"/>
  <c r="BI198" i="3"/>
  <c r="BH198" i="3"/>
  <c r="BG198" i="3"/>
  <c r="BF198" i="3"/>
  <c r="T198" i="3"/>
  <c r="R198" i="3"/>
  <c r="P198" i="3"/>
  <c r="BI197" i="3"/>
  <c r="BH197" i="3"/>
  <c r="BG197" i="3"/>
  <c r="BF197" i="3"/>
  <c r="T197" i="3"/>
  <c r="R197" i="3"/>
  <c r="P197" i="3"/>
  <c r="BI196" i="3"/>
  <c r="BH196" i="3"/>
  <c r="BG196" i="3"/>
  <c r="BF196" i="3"/>
  <c r="T196" i="3"/>
  <c r="R196" i="3"/>
  <c r="P196" i="3"/>
  <c r="BI192" i="3"/>
  <c r="BH192" i="3"/>
  <c r="BG192" i="3"/>
  <c r="BF192" i="3"/>
  <c r="T192" i="3"/>
  <c r="R192" i="3"/>
  <c r="P192" i="3"/>
  <c r="BI188" i="3"/>
  <c r="BH188" i="3"/>
  <c r="BG188" i="3"/>
  <c r="BF188" i="3"/>
  <c r="T188" i="3"/>
  <c r="R188" i="3"/>
  <c r="P188" i="3"/>
  <c r="BI186" i="3"/>
  <c r="BH186" i="3"/>
  <c r="BG186" i="3"/>
  <c r="BF186" i="3"/>
  <c r="T186" i="3"/>
  <c r="R186" i="3"/>
  <c r="P186" i="3"/>
  <c r="BI185" i="3"/>
  <c r="BH185" i="3"/>
  <c r="BG185" i="3"/>
  <c r="BF185" i="3"/>
  <c r="T185" i="3"/>
  <c r="R185" i="3"/>
  <c r="P185" i="3"/>
  <c r="BI184" i="3"/>
  <c r="BH184" i="3"/>
  <c r="BG184" i="3"/>
  <c r="BF184" i="3"/>
  <c r="T184" i="3"/>
  <c r="R184" i="3"/>
  <c r="P184" i="3"/>
  <c r="BI183" i="3"/>
  <c r="BH183" i="3"/>
  <c r="BG183" i="3"/>
  <c r="BF183" i="3"/>
  <c r="T183" i="3"/>
  <c r="R183" i="3"/>
  <c r="P183" i="3"/>
  <c r="BI182" i="3"/>
  <c r="BH182" i="3"/>
  <c r="BG182" i="3"/>
  <c r="BF182" i="3"/>
  <c r="T182" i="3"/>
  <c r="R182" i="3"/>
  <c r="P182" i="3"/>
  <c r="BI181" i="3"/>
  <c r="BH181" i="3"/>
  <c r="BG181" i="3"/>
  <c r="BF181" i="3"/>
  <c r="T181" i="3"/>
  <c r="R181" i="3"/>
  <c r="P181" i="3"/>
  <c r="BI180" i="3"/>
  <c r="BH180" i="3"/>
  <c r="BG180" i="3"/>
  <c r="BF180" i="3"/>
  <c r="T180" i="3"/>
  <c r="R180" i="3"/>
  <c r="P180" i="3"/>
  <c r="BI179" i="3"/>
  <c r="BH179" i="3"/>
  <c r="BG179" i="3"/>
  <c r="BF179" i="3"/>
  <c r="T179" i="3"/>
  <c r="R179" i="3"/>
  <c r="P179" i="3"/>
  <c r="BI178" i="3"/>
  <c r="BH178" i="3"/>
  <c r="BG178" i="3"/>
  <c r="BF178" i="3"/>
  <c r="T178" i="3"/>
  <c r="R178" i="3"/>
  <c r="P178" i="3"/>
  <c r="BI177" i="3"/>
  <c r="BH177" i="3"/>
  <c r="BG177" i="3"/>
  <c r="BF177" i="3"/>
  <c r="T177" i="3"/>
  <c r="R177" i="3"/>
  <c r="P177" i="3"/>
  <c r="BI176" i="3"/>
  <c r="BH176" i="3"/>
  <c r="BG176" i="3"/>
  <c r="BF176" i="3"/>
  <c r="T176" i="3"/>
  <c r="R176" i="3"/>
  <c r="P176" i="3"/>
  <c r="BI175" i="3"/>
  <c r="BH175" i="3"/>
  <c r="BG175" i="3"/>
  <c r="BF175" i="3"/>
  <c r="T175" i="3"/>
  <c r="R175" i="3"/>
  <c r="P175" i="3"/>
  <c r="BI174" i="3"/>
  <c r="BH174" i="3"/>
  <c r="BG174" i="3"/>
  <c r="BF174" i="3"/>
  <c r="T174" i="3"/>
  <c r="R174" i="3"/>
  <c r="P174" i="3"/>
  <c r="BI173" i="3"/>
  <c r="BH173" i="3"/>
  <c r="BG173" i="3"/>
  <c r="BF173" i="3"/>
  <c r="T173" i="3"/>
  <c r="R173" i="3"/>
  <c r="P173" i="3"/>
  <c r="BI172" i="3"/>
  <c r="BH172" i="3"/>
  <c r="BG172" i="3"/>
  <c r="BF172" i="3"/>
  <c r="T172" i="3"/>
  <c r="R172" i="3"/>
  <c r="P172" i="3"/>
  <c r="BI170" i="3"/>
  <c r="BH170" i="3"/>
  <c r="BG170" i="3"/>
  <c r="BF170" i="3"/>
  <c r="T170" i="3"/>
  <c r="R170" i="3"/>
  <c r="P170" i="3"/>
  <c r="BI169" i="3"/>
  <c r="BH169" i="3"/>
  <c r="BG169" i="3"/>
  <c r="BF169" i="3"/>
  <c r="T169" i="3"/>
  <c r="R169" i="3"/>
  <c r="P169" i="3"/>
  <c r="BI166" i="3"/>
  <c r="BH166" i="3"/>
  <c r="BG166" i="3"/>
  <c r="BF166" i="3"/>
  <c r="T166" i="3"/>
  <c r="R166" i="3"/>
  <c r="P166" i="3"/>
  <c r="BI164" i="3"/>
  <c r="BH164" i="3"/>
  <c r="BG164" i="3"/>
  <c r="BF164" i="3"/>
  <c r="T164" i="3"/>
  <c r="R164" i="3"/>
  <c r="P164" i="3"/>
  <c r="BI162" i="3"/>
  <c r="BH162" i="3"/>
  <c r="BG162" i="3"/>
  <c r="BF162" i="3"/>
  <c r="T162" i="3"/>
  <c r="R162" i="3"/>
  <c r="P162" i="3"/>
  <c r="BI160" i="3"/>
  <c r="BH160" i="3"/>
  <c r="BG160" i="3"/>
  <c r="BF160" i="3"/>
  <c r="T160" i="3"/>
  <c r="R160" i="3"/>
  <c r="P160" i="3"/>
  <c r="BI159" i="3"/>
  <c r="BH159" i="3"/>
  <c r="BG159" i="3"/>
  <c r="BF159" i="3"/>
  <c r="T159" i="3"/>
  <c r="R159" i="3"/>
  <c r="P159" i="3"/>
  <c r="BI157" i="3"/>
  <c r="BH157" i="3"/>
  <c r="BG157" i="3"/>
  <c r="BF157" i="3"/>
  <c r="T157" i="3"/>
  <c r="R157" i="3"/>
  <c r="P157" i="3"/>
  <c r="BI156" i="3"/>
  <c r="BH156" i="3"/>
  <c r="BG156" i="3"/>
  <c r="BF156" i="3"/>
  <c r="T156" i="3"/>
  <c r="R156" i="3"/>
  <c r="P156" i="3"/>
  <c r="BI154" i="3"/>
  <c r="BH154" i="3"/>
  <c r="BG154" i="3"/>
  <c r="BF154" i="3"/>
  <c r="T154" i="3"/>
  <c r="R154" i="3"/>
  <c r="P154" i="3"/>
  <c r="BI153" i="3"/>
  <c r="BH153" i="3"/>
  <c r="BG153" i="3"/>
  <c r="BF153" i="3"/>
  <c r="T153" i="3"/>
  <c r="R153" i="3"/>
  <c r="P153" i="3"/>
  <c r="BI151" i="3"/>
  <c r="BH151" i="3"/>
  <c r="BG151" i="3"/>
  <c r="BF151" i="3"/>
  <c r="T151" i="3"/>
  <c r="R151" i="3"/>
  <c r="P151" i="3"/>
  <c r="BI148" i="3"/>
  <c r="BH148" i="3"/>
  <c r="BG148" i="3"/>
  <c r="BF148" i="3"/>
  <c r="T148" i="3"/>
  <c r="T147" i="3"/>
  <c r="R148" i="3"/>
  <c r="R147" i="3" s="1"/>
  <c r="P148" i="3"/>
  <c r="P147" i="3"/>
  <c r="BI145" i="3"/>
  <c r="BH145" i="3"/>
  <c r="BG145" i="3"/>
  <c r="BF145" i="3"/>
  <c r="T145" i="3"/>
  <c r="R145" i="3"/>
  <c r="P145" i="3"/>
  <c r="BI143" i="3"/>
  <c r="BH143" i="3"/>
  <c r="BG143" i="3"/>
  <c r="BF143" i="3"/>
  <c r="T143" i="3"/>
  <c r="R143" i="3"/>
  <c r="P143" i="3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4" i="3"/>
  <c r="BH134" i="3"/>
  <c r="BG134" i="3"/>
  <c r="BF134" i="3"/>
  <c r="T134" i="3"/>
  <c r="R134" i="3"/>
  <c r="P134" i="3"/>
  <c r="J128" i="3"/>
  <c r="J127" i="3"/>
  <c r="F127" i="3"/>
  <c r="F125" i="3"/>
  <c r="E123" i="3"/>
  <c r="J94" i="3"/>
  <c r="J93" i="3"/>
  <c r="F93" i="3"/>
  <c r="F91" i="3"/>
  <c r="E89" i="3"/>
  <c r="J20" i="3"/>
  <c r="E20" i="3"/>
  <c r="F128" i="3"/>
  <c r="J19" i="3"/>
  <c r="J14" i="3"/>
  <c r="J91" i="3" s="1"/>
  <c r="E7" i="3"/>
  <c r="E119" i="3" s="1"/>
  <c r="J39" i="2"/>
  <c r="J38" i="2"/>
  <c r="AY96" i="1"/>
  <c r="J37" i="2"/>
  <c r="AX96" i="1" s="1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5" i="2"/>
  <c r="BH145" i="2"/>
  <c r="BG145" i="2"/>
  <c r="BF145" i="2"/>
  <c r="T145" i="2"/>
  <c r="R145" i="2"/>
  <c r="P145" i="2"/>
  <c r="BI140" i="2"/>
  <c r="BH140" i="2"/>
  <c r="BG140" i="2"/>
  <c r="BF140" i="2"/>
  <c r="T140" i="2"/>
  <c r="R140" i="2"/>
  <c r="P140" i="2"/>
  <c r="BI137" i="2"/>
  <c r="BH137" i="2"/>
  <c r="BG137" i="2"/>
  <c r="BF137" i="2"/>
  <c r="T137" i="2"/>
  <c r="T136" i="2"/>
  <c r="R137" i="2"/>
  <c r="R136" i="2"/>
  <c r="P137" i="2"/>
  <c r="P136" i="2" s="1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0" i="2"/>
  <c r="BH130" i="2"/>
  <c r="BG130" i="2"/>
  <c r="BF130" i="2"/>
  <c r="T130" i="2"/>
  <c r="R130" i="2"/>
  <c r="P130" i="2"/>
  <c r="BI129" i="2"/>
  <c r="BH129" i="2"/>
  <c r="F38" i="2" s="1"/>
  <c r="BG129" i="2"/>
  <c r="BF129" i="2"/>
  <c r="T129" i="2"/>
  <c r="R129" i="2"/>
  <c r="P129" i="2"/>
  <c r="BI127" i="2"/>
  <c r="BH127" i="2"/>
  <c r="BG127" i="2"/>
  <c r="BF127" i="2"/>
  <c r="T127" i="2"/>
  <c r="R127" i="2"/>
  <c r="P127" i="2"/>
  <c r="J121" i="2"/>
  <c r="J120" i="2"/>
  <c r="F120" i="2"/>
  <c r="F118" i="2"/>
  <c r="E116" i="2"/>
  <c r="J94" i="2"/>
  <c r="J93" i="2"/>
  <c r="F93" i="2"/>
  <c r="F91" i="2"/>
  <c r="E89" i="2"/>
  <c r="J20" i="2"/>
  <c r="E20" i="2"/>
  <c r="F121" i="2" s="1"/>
  <c r="J19" i="2"/>
  <c r="J14" i="2"/>
  <c r="J91" i="2" s="1"/>
  <c r="E7" i="2"/>
  <c r="E112" i="2"/>
  <c r="L90" i="1"/>
  <c r="AM90" i="1"/>
  <c r="AM89" i="1"/>
  <c r="L89" i="1"/>
  <c r="AM87" i="1"/>
  <c r="L87" i="1"/>
  <c r="L85" i="1"/>
  <c r="L84" i="1"/>
  <c r="J157" i="2"/>
  <c r="BK127" i="2"/>
  <c r="J127" i="2"/>
  <c r="BK157" i="2"/>
  <c r="BK184" i="3"/>
  <c r="BK145" i="3"/>
  <c r="J214" i="3"/>
  <c r="J145" i="3"/>
  <c r="BK216" i="3"/>
  <c r="BK176" i="3"/>
  <c r="J141" i="3"/>
  <c r="BK175" i="3"/>
  <c r="J153" i="3"/>
  <c r="J200" i="3"/>
  <c r="BK200" i="3"/>
  <c r="BK136" i="3"/>
  <c r="J154" i="4"/>
  <c r="J160" i="4"/>
  <c r="BK147" i="4"/>
  <c r="BK137" i="4"/>
  <c r="BK125" i="5"/>
  <c r="J127" i="6"/>
  <c r="BK135" i="6"/>
  <c r="BK129" i="8"/>
  <c r="J125" i="8"/>
  <c r="BK130" i="8"/>
  <c r="J129" i="8"/>
  <c r="BK152" i="2"/>
  <c r="AS95" i="1"/>
  <c r="BK162" i="3"/>
  <c r="BK225" i="3"/>
  <c r="J169" i="3"/>
  <c r="J170" i="3"/>
  <c r="J209" i="3"/>
  <c r="J181" i="3"/>
  <c r="BK151" i="3"/>
  <c r="BK177" i="3"/>
  <c r="J210" i="3"/>
  <c r="J136" i="3"/>
  <c r="J227" i="3"/>
  <c r="J180" i="3"/>
  <c r="J137" i="4"/>
  <c r="J148" i="4"/>
  <c r="J134" i="4"/>
  <c r="BK143" i="4"/>
  <c r="J128" i="5"/>
  <c r="BK129" i="6"/>
  <c r="BK127" i="6"/>
  <c r="J132" i="7"/>
  <c r="BK125" i="8"/>
  <c r="BK180" i="3"/>
  <c r="BK199" i="3"/>
  <c r="BK198" i="3"/>
  <c r="BK174" i="3"/>
  <c r="BK214" i="3"/>
  <c r="BK157" i="3"/>
  <c r="BK228" i="3"/>
  <c r="BK182" i="3"/>
  <c r="BK222" i="3"/>
  <c r="BK125" i="6"/>
  <c r="BK130" i="7"/>
  <c r="BK128" i="7"/>
  <c r="BK126" i="9"/>
  <c r="J160" i="3"/>
  <c r="BK219" i="3"/>
  <c r="J178" i="3"/>
  <c r="BK137" i="3"/>
  <c r="BK192" i="3"/>
  <c r="BK148" i="3"/>
  <c r="BK209" i="3"/>
  <c r="BK169" i="3"/>
  <c r="BK213" i="3"/>
  <c r="J201" i="3"/>
  <c r="BK166" i="3"/>
  <c r="BK148" i="4"/>
  <c r="J146" i="4"/>
  <c r="J159" i="4"/>
  <c r="BK129" i="4"/>
  <c r="BK134" i="4"/>
  <c r="J149" i="2"/>
  <c r="BK132" i="2"/>
  <c r="BK145" i="2"/>
  <c r="J173" i="3"/>
  <c r="BK179" i="3"/>
  <c r="BK153" i="3"/>
  <c r="J177" i="3"/>
  <c r="J148" i="3"/>
  <c r="BK183" i="3"/>
  <c r="BK170" i="3"/>
  <c r="J179" i="3"/>
  <c r="J192" i="3"/>
  <c r="BK134" i="3"/>
  <c r="J151" i="4"/>
  <c r="BK130" i="4"/>
  <c r="BK141" i="4"/>
  <c r="J137" i="6"/>
  <c r="J133" i="6"/>
  <c r="BK126" i="7"/>
  <c r="BK130" i="2"/>
  <c r="BK133" i="2"/>
  <c r="BK186" i="3"/>
  <c r="BK196" i="3"/>
  <c r="BK217" i="3"/>
  <c r="J196" i="3"/>
  <c r="J166" i="3"/>
  <c r="BK132" i="7"/>
  <c r="BK151" i="2"/>
  <c r="BK158" i="2"/>
  <c r="BK129" i="2"/>
  <c r="J151" i="2"/>
  <c r="BK172" i="3"/>
  <c r="J162" i="3"/>
  <c r="J157" i="3"/>
  <c r="BK138" i="3"/>
  <c r="J199" i="3"/>
  <c r="J134" i="3"/>
  <c r="J188" i="3"/>
  <c r="J172" i="3"/>
  <c r="BK141" i="3"/>
  <c r="BK173" i="3"/>
  <c r="J183" i="3"/>
  <c r="BK164" i="3"/>
  <c r="J150" i="4"/>
  <c r="BK158" i="4"/>
  <c r="BK146" i="4"/>
  <c r="BK128" i="5"/>
  <c r="BK133" i="6"/>
  <c r="J135" i="6"/>
  <c r="J135" i="7"/>
  <c r="J130" i="8"/>
  <c r="J126" i="9"/>
  <c r="BK140" i="2"/>
  <c r="J145" i="2"/>
  <c r="J134" i="2"/>
  <c r="BK188" i="3"/>
  <c r="BK207" i="3"/>
  <c r="BK140" i="3"/>
  <c r="J138" i="3"/>
  <c r="J176" i="3"/>
  <c r="J208" i="3"/>
  <c r="BK224" i="3"/>
  <c r="J198" i="3"/>
  <c r="BK159" i="4"/>
  <c r="BK153" i="4"/>
  <c r="J141" i="4"/>
  <c r="J143" i="4"/>
  <c r="J130" i="4"/>
  <c r="BK137" i="6"/>
  <c r="BK139" i="6"/>
  <c r="J126" i="7"/>
  <c r="J129" i="2"/>
  <c r="BK201" i="3"/>
  <c r="BK185" i="3"/>
  <c r="BK197" i="3"/>
  <c r="J222" i="3"/>
  <c r="J140" i="3"/>
  <c r="J217" i="3"/>
  <c r="J228" i="3"/>
  <c r="BK227" i="3"/>
  <c r="J224" i="3"/>
  <c r="J137" i="3"/>
  <c r="BK160" i="4"/>
  <c r="BK140" i="4"/>
  <c r="BK138" i="4"/>
  <c r="J125" i="6"/>
  <c r="BK135" i="7"/>
  <c r="J140" i="2"/>
  <c r="J137" i="2"/>
  <c r="BK134" i="2"/>
  <c r="J164" i="3"/>
  <c r="J143" i="3"/>
  <c r="J186" i="3"/>
  <c r="J175" i="3"/>
  <c r="J216" i="3"/>
  <c r="J159" i="3"/>
  <c r="J154" i="3"/>
  <c r="BK143" i="3"/>
  <c r="J182" i="3"/>
  <c r="J153" i="4"/>
  <c r="J131" i="8"/>
  <c r="BK131" i="8"/>
  <c r="J128" i="8"/>
  <c r="J125" i="9"/>
  <c r="J133" i="2"/>
  <c r="BK149" i="2"/>
  <c r="BK137" i="2"/>
  <c r="J184" i="3"/>
  <c r="J185" i="3"/>
  <c r="BK160" i="3"/>
  <c r="J197" i="3"/>
  <c r="BK159" i="3"/>
  <c r="BK178" i="3"/>
  <c r="J158" i="4"/>
  <c r="J147" i="4"/>
  <c r="BK154" i="4"/>
  <c r="J140" i="4"/>
  <c r="J139" i="6"/>
  <c r="J131" i="6"/>
  <c r="J128" i="7"/>
  <c r="J130" i="2"/>
  <c r="J132" i="2"/>
  <c r="J158" i="2"/>
  <c r="J152" i="2"/>
  <c r="J225" i="3"/>
  <c r="J207" i="3"/>
  <c r="J213" i="3"/>
  <c r="BK208" i="3"/>
  <c r="J219" i="3"/>
  <c r="BK154" i="3"/>
  <c r="J156" i="3"/>
  <c r="BK181" i="3"/>
  <c r="BK156" i="3"/>
  <c r="J151" i="3"/>
  <c r="BK210" i="3"/>
  <c r="J174" i="3"/>
  <c r="BK151" i="4"/>
  <c r="BK150" i="4"/>
  <c r="J129" i="4"/>
  <c r="J138" i="4"/>
  <c r="J125" i="5"/>
  <c r="BK131" i="6"/>
  <c r="J129" i="6"/>
  <c r="J130" i="7"/>
  <c r="BK128" i="8"/>
  <c r="BK125" i="9"/>
  <c r="R126" i="2" l="1"/>
  <c r="P187" i="3"/>
  <c r="T221" i="3"/>
  <c r="P136" i="4"/>
  <c r="T145" i="4"/>
  <c r="BK157" i="4"/>
  <c r="J157" i="4"/>
  <c r="J104" i="4"/>
  <c r="P124" i="5"/>
  <c r="P123" i="5"/>
  <c r="P122" i="5"/>
  <c r="AU99" i="1"/>
  <c r="BK168" i="3"/>
  <c r="J168" i="3"/>
  <c r="J103" i="3"/>
  <c r="P212" i="3"/>
  <c r="R226" i="3"/>
  <c r="R128" i="4"/>
  <c r="R145" i="4"/>
  <c r="T157" i="4"/>
  <c r="BK124" i="5"/>
  <c r="BK123" i="5" s="1"/>
  <c r="J123" i="5" s="1"/>
  <c r="J99" i="5" s="1"/>
  <c r="J124" i="5"/>
  <c r="J100" i="5"/>
  <c r="BK139" i="2"/>
  <c r="J139" i="2"/>
  <c r="J102" i="2"/>
  <c r="P133" i="3"/>
  <c r="T150" i="3"/>
  <c r="T212" i="3"/>
  <c r="P226" i="3"/>
  <c r="P128" i="4"/>
  <c r="BK149" i="4"/>
  <c r="J149" i="4"/>
  <c r="J103" i="4"/>
  <c r="R124" i="5"/>
  <c r="R123" i="5"/>
  <c r="R122" i="5"/>
  <c r="T124" i="6"/>
  <c r="T123" i="6"/>
  <c r="T122" i="6"/>
  <c r="T133" i="3"/>
  <c r="R150" i="3"/>
  <c r="R132" i="3" s="1"/>
  <c r="R131" i="3" s="1"/>
  <c r="R212" i="3"/>
  <c r="BK125" i="7"/>
  <c r="J125" i="7"/>
  <c r="J100" i="7"/>
  <c r="BK124" i="8"/>
  <c r="J124" i="8"/>
  <c r="J100" i="8"/>
  <c r="BK126" i="2"/>
  <c r="J126" i="2" s="1"/>
  <c r="J100" i="2" s="1"/>
  <c r="R168" i="3"/>
  <c r="BK221" i="3"/>
  <c r="BK220" i="3" s="1"/>
  <c r="J220" i="3" s="1"/>
  <c r="J107" i="3" s="1"/>
  <c r="J221" i="3"/>
  <c r="J108" i="3"/>
  <c r="T124" i="5"/>
  <c r="T123" i="5"/>
  <c r="T122" i="5" s="1"/>
  <c r="P124" i="8"/>
  <c r="P123" i="8"/>
  <c r="P122" i="8" s="1"/>
  <c r="AU102" i="1" s="1"/>
  <c r="T126" i="2"/>
  <c r="R187" i="3"/>
  <c r="BK136" i="4"/>
  <c r="J136" i="4"/>
  <c r="J101" i="4"/>
  <c r="P149" i="4"/>
  <c r="BK133" i="3"/>
  <c r="J133" i="3"/>
  <c r="J100" i="3"/>
  <c r="P150" i="3"/>
  <c r="BK212" i="3"/>
  <c r="J212" i="3"/>
  <c r="J105" i="3"/>
  <c r="BK226" i="3"/>
  <c r="J226" i="3"/>
  <c r="J109" i="3" s="1"/>
  <c r="BK128" i="4"/>
  <c r="J128" i="4"/>
  <c r="J100" i="4"/>
  <c r="BK145" i="4"/>
  <c r="J145" i="4"/>
  <c r="J102" i="4"/>
  <c r="R157" i="4"/>
  <c r="P124" i="6"/>
  <c r="P123" i="6"/>
  <c r="P122" i="6"/>
  <c r="AU100" i="1" s="1"/>
  <c r="P125" i="7"/>
  <c r="P124" i="7"/>
  <c r="P123" i="7"/>
  <c r="AU101" i="1"/>
  <c r="T124" i="8"/>
  <c r="T123" i="8"/>
  <c r="T122" i="8"/>
  <c r="BK150" i="3"/>
  <c r="J150" i="3"/>
  <c r="J102" i="3"/>
  <c r="T168" i="3"/>
  <c r="R221" i="3"/>
  <c r="R220" i="3"/>
  <c r="BK124" i="6"/>
  <c r="J124" i="6"/>
  <c r="J100" i="6"/>
  <c r="R124" i="8"/>
  <c r="R123" i="8"/>
  <c r="R122" i="8"/>
  <c r="BK124" i="9"/>
  <c r="BK123" i="9"/>
  <c r="BK122" i="9"/>
  <c r="J122" i="9"/>
  <c r="J98" i="9"/>
  <c r="P139" i="2"/>
  <c r="T187" i="3"/>
  <c r="P221" i="3"/>
  <c r="P220" i="3" s="1"/>
  <c r="T128" i="4"/>
  <c r="P145" i="4"/>
  <c r="P157" i="4"/>
  <c r="R139" i="2"/>
  <c r="R133" i="3"/>
  <c r="P168" i="3"/>
  <c r="T136" i="4"/>
  <c r="T149" i="4"/>
  <c r="T125" i="7"/>
  <c r="T124" i="7" s="1"/>
  <c r="T123" i="7" s="1"/>
  <c r="P124" i="9"/>
  <c r="P123" i="9"/>
  <c r="P122" i="9"/>
  <c r="AU103" i="1"/>
  <c r="T139" i="2"/>
  <c r="T125" i="2"/>
  <c r="T124" i="2"/>
  <c r="R124" i="6"/>
  <c r="R123" i="6"/>
  <c r="R122" i="6"/>
  <c r="R124" i="9"/>
  <c r="R123" i="9" s="1"/>
  <c r="R122" i="9" s="1"/>
  <c r="P126" i="2"/>
  <c r="P125" i="2" s="1"/>
  <c r="P124" i="2" s="1"/>
  <c r="AU96" i="1" s="1"/>
  <c r="BK187" i="3"/>
  <c r="J187" i="3"/>
  <c r="J104" i="3"/>
  <c r="T226" i="3"/>
  <c r="R136" i="4"/>
  <c r="R149" i="4"/>
  <c r="R125" i="7"/>
  <c r="R124" i="7"/>
  <c r="R123" i="7"/>
  <c r="T124" i="9"/>
  <c r="T123" i="9"/>
  <c r="T122" i="9"/>
  <c r="BK136" i="2"/>
  <c r="J136" i="2"/>
  <c r="J101" i="2"/>
  <c r="BK134" i="7"/>
  <c r="BK124" i="7" s="1"/>
  <c r="BK123" i="7" s="1"/>
  <c r="J123" i="7" s="1"/>
  <c r="J98" i="7" s="1"/>
  <c r="BK218" i="3"/>
  <c r="J218" i="3"/>
  <c r="J106" i="3"/>
  <c r="BK147" i="3"/>
  <c r="J147" i="3" s="1"/>
  <c r="J101" i="3" s="1"/>
  <c r="E85" i="9"/>
  <c r="J91" i="9"/>
  <c r="BE126" i="9"/>
  <c r="F119" i="9"/>
  <c r="BE125" i="9"/>
  <c r="F94" i="8"/>
  <c r="BE129" i="8"/>
  <c r="BE130" i="8"/>
  <c r="J91" i="8"/>
  <c r="E85" i="8"/>
  <c r="BE125" i="8"/>
  <c r="BE128" i="8"/>
  <c r="BE131" i="8"/>
  <c r="J91" i="7"/>
  <c r="F94" i="7"/>
  <c r="BE135" i="7"/>
  <c r="E85" i="7"/>
  <c r="BE130" i="7"/>
  <c r="BE126" i="7"/>
  <c r="BE128" i="7"/>
  <c r="BE132" i="7"/>
  <c r="F119" i="6"/>
  <c r="BE133" i="6"/>
  <c r="BE135" i="6"/>
  <c r="J91" i="6"/>
  <c r="BE131" i="6"/>
  <c r="BE137" i="6"/>
  <c r="BE125" i="6"/>
  <c r="BE129" i="6"/>
  <c r="BE139" i="6"/>
  <c r="E110" i="6"/>
  <c r="BE127" i="6"/>
  <c r="BD100" i="1"/>
  <c r="J91" i="5"/>
  <c r="BE125" i="5"/>
  <c r="E110" i="5"/>
  <c r="F119" i="5"/>
  <c r="BE128" i="5"/>
  <c r="E114" i="4"/>
  <c r="F123" i="4"/>
  <c r="BE134" i="4"/>
  <c r="BE138" i="4"/>
  <c r="BE129" i="4"/>
  <c r="BE140" i="4"/>
  <c r="J120" i="4"/>
  <c r="BE137" i="4"/>
  <c r="BE141" i="4"/>
  <c r="BE143" i="4"/>
  <c r="BE150" i="4"/>
  <c r="BE151" i="4"/>
  <c r="BE160" i="4"/>
  <c r="BE146" i="4"/>
  <c r="BE148" i="4"/>
  <c r="BE153" i="4"/>
  <c r="BE154" i="4"/>
  <c r="BE158" i="4"/>
  <c r="BE159" i="4"/>
  <c r="BE130" i="4"/>
  <c r="BE147" i="4"/>
  <c r="J125" i="3"/>
  <c r="BE141" i="3"/>
  <c r="BE151" i="3"/>
  <c r="BE153" i="3"/>
  <c r="BE176" i="3"/>
  <c r="BE227" i="3"/>
  <c r="BE136" i="3"/>
  <c r="BE157" i="3"/>
  <c r="BE160" i="3"/>
  <c r="BE184" i="3"/>
  <c r="BE214" i="3"/>
  <c r="BE219" i="3"/>
  <c r="BE228" i="3"/>
  <c r="BE145" i="3"/>
  <c r="BE177" i="3"/>
  <c r="BE182" i="3"/>
  <c r="BE198" i="3"/>
  <c r="BE213" i="3"/>
  <c r="BE217" i="3"/>
  <c r="E85" i="3"/>
  <c r="BE170" i="3"/>
  <c r="BE180" i="3"/>
  <c r="BE201" i="3"/>
  <c r="BE207" i="3"/>
  <c r="BE208" i="3"/>
  <c r="BE164" i="3"/>
  <c r="F94" i="3"/>
  <c r="BE137" i="3"/>
  <c r="BE186" i="3"/>
  <c r="BE224" i="3"/>
  <c r="BE225" i="3"/>
  <c r="BE159" i="3"/>
  <c r="BE175" i="3"/>
  <c r="BE179" i="3"/>
  <c r="BE183" i="3"/>
  <c r="BE188" i="3"/>
  <c r="BE197" i="3"/>
  <c r="BE134" i="3"/>
  <c r="BE138" i="3"/>
  <c r="BE143" i="3"/>
  <c r="BE154" i="3"/>
  <c r="BE172" i="3"/>
  <c r="BE173" i="3"/>
  <c r="BE178" i="3"/>
  <c r="BE185" i="3"/>
  <c r="BE200" i="3"/>
  <c r="BE216" i="3"/>
  <c r="BE222" i="3"/>
  <c r="BE166" i="3"/>
  <c r="BE174" i="3"/>
  <c r="BE140" i="3"/>
  <c r="BE148" i="3"/>
  <c r="BE162" i="3"/>
  <c r="BE192" i="3"/>
  <c r="BE199" i="3"/>
  <c r="BE209" i="3"/>
  <c r="BE210" i="3"/>
  <c r="BE156" i="3"/>
  <c r="BE169" i="3"/>
  <c r="BE181" i="3"/>
  <c r="BE196" i="3"/>
  <c r="BE127" i="2"/>
  <c r="BE149" i="2"/>
  <c r="BE140" i="2"/>
  <c r="BE145" i="2"/>
  <c r="BE152" i="2"/>
  <c r="BE157" i="2"/>
  <c r="E85" i="2"/>
  <c r="F94" i="2"/>
  <c r="J118" i="2"/>
  <c r="BE132" i="2"/>
  <c r="BE134" i="2"/>
  <c r="BE151" i="2"/>
  <c r="BE130" i="2"/>
  <c r="BE158" i="2"/>
  <c r="BE129" i="2"/>
  <c r="BE133" i="2"/>
  <c r="BE137" i="2"/>
  <c r="BC96" i="1"/>
  <c r="J36" i="3"/>
  <c r="AW97" i="1"/>
  <c r="J36" i="7"/>
  <c r="AW101" i="1"/>
  <c r="F36" i="9"/>
  <c r="BA103" i="1"/>
  <c r="F36" i="2"/>
  <c r="BA96" i="1"/>
  <c r="F37" i="4"/>
  <c r="BB98" i="1"/>
  <c r="F36" i="7"/>
  <c r="BA101" i="1"/>
  <c r="F38" i="8"/>
  <c r="BC102" i="1" s="1"/>
  <c r="F39" i="2"/>
  <c r="BD96" i="1"/>
  <c r="F39" i="4"/>
  <c r="BD98" i="1"/>
  <c r="F37" i="7"/>
  <c r="BB101" i="1"/>
  <c r="J36" i="8"/>
  <c r="AW102" i="1"/>
  <c r="J36" i="2"/>
  <c r="AW96" i="1"/>
  <c r="F39" i="5"/>
  <c r="BD99" i="1"/>
  <c r="F37" i="5"/>
  <c r="BB99" i="1"/>
  <c r="F36" i="6"/>
  <c r="BA100" i="1"/>
  <c r="F39" i="7"/>
  <c r="BD101" i="1"/>
  <c r="J36" i="9"/>
  <c r="AW103" i="1"/>
  <c r="AS94" i="1"/>
  <c r="J36" i="4"/>
  <c r="AW98" i="1"/>
  <c r="J36" i="5"/>
  <c r="AW99" i="1"/>
  <c r="J36" i="6"/>
  <c r="AW100" i="1"/>
  <c r="F37" i="8"/>
  <c r="BB102" i="1"/>
  <c r="F39" i="3"/>
  <c r="BD97" i="1" s="1"/>
  <c r="F36" i="8"/>
  <c r="BA102" i="1"/>
  <c r="F38" i="4"/>
  <c r="BC98" i="1"/>
  <c r="F38" i="5"/>
  <c r="BC99" i="1"/>
  <c r="F38" i="6"/>
  <c r="BC100" i="1"/>
  <c r="F39" i="8"/>
  <c r="BD102" i="1"/>
  <c r="F37" i="2"/>
  <c r="BB96" i="1" s="1"/>
  <c r="F36" i="4"/>
  <c r="BA98" i="1"/>
  <c r="F36" i="5"/>
  <c r="BA99" i="1"/>
  <c r="F37" i="6"/>
  <c r="BB100" i="1"/>
  <c r="F38" i="9"/>
  <c r="BC103" i="1"/>
  <c r="F37" i="3"/>
  <c r="BB97" i="1"/>
  <c r="F38" i="3"/>
  <c r="BC97" i="1"/>
  <c r="F37" i="9"/>
  <c r="BB103" i="1"/>
  <c r="F36" i="3"/>
  <c r="BA97" i="1"/>
  <c r="F38" i="7"/>
  <c r="BC101" i="1"/>
  <c r="F39" i="9"/>
  <c r="BD103" i="1"/>
  <c r="J134" i="7" l="1"/>
  <c r="J101" i="7" s="1"/>
  <c r="BK132" i="3"/>
  <c r="J132" i="3" s="1"/>
  <c r="J99" i="3" s="1"/>
  <c r="T132" i="3"/>
  <c r="P127" i="4"/>
  <c r="P126" i="4"/>
  <c r="AU98" i="1"/>
  <c r="T127" i="4"/>
  <c r="T126" i="4"/>
  <c r="P132" i="3"/>
  <c r="P131" i="3"/>
  <c r="AU97" i="1"/>
  <c r="R127" i="4"/>
  <c r="R126" i="4"/>
  <c r="BK125" i="2"/>
  <c r="J125" i="2"/>
  <c r="J99" i="2"/>
  <c r="T220" i="3"/>
  <c r="R125" i="2"/>
  <c r="R124" i="2"/>
  <c r="BK127" i="4"/>
  <c r="J127" i="4"/>
  <c r="J99" i="4"/>
  <c r="BK123" i="6"/>
  <c r="J123" i="6"/>
  <c r="J99" i="6"/>
  <c r="BK123" i="8"/>
  <c r="J123" i="8"/>
  <c r="J99" i="8"/>
  <c r="J123" i="9"/>
  <c r="J99" i="9"/>
  <c r="J124" i="9"/>
  <c r="J100" i="9"/>
  <c r="J124" i="7"/>
  <c r="J99" i="7"/>
  <c r="BK122" i="5"/>
  <c r="J122" i="5"/>
  <c r="J35" i="4"/>
  <c r="AV98" i="1"/>
  <c r="AT98" i="1"/>
  <c r="F35" i="8"/>
  <c r="AZ102" i="1"/>
  <c r="F35" i="3"/>
  <c r="AZ97" i="1"/>
  <c r="F35" i="2"/>
  <c r="AZ96" i="1"/>
  <c r="J35" i="6"/>
  <c r="AV100" i="1"/>
  <c r="AT100" i="1"/>
  <c r="BB95" i="1"/>
  <c r="AX95" i="1"/>
  <c r="J35" i="2"/>
  <c r="AV96" i="1"/>
  <c r="AT96" i="1"/>
  <c r="F35" i="5"/>
  <c r="AZ99" i="1"/>
  <c r="J32" i="5"/>
  <c r="AG99" i="1" s="1"/>
  <c r="F35" i="6"/>
  <c r="AZ100" i="1"/>
  <c r="F35" i="7"/>
  <c r="AZ101" i="1"/>
  <c r="F35" i="9"/>
  <c r="AZ103" i="1"/>
  <c r="BD95" i="1"/>
  <c r="BD94" i="1"/>
  <c r="W33" i="1"/>
  <c r="J32" i="9"/>
  <c r="AG103" i="1"/>
  <c r="J35" i="3"/>
  <c r="AV97" i="1"/>
  <c r="AT97" i="1"/>
  <c r="BA95" i="1"/>
  <c r="BA94" i="1"/>
  <c r="W30" i="1"/>
  <c r="F35" i="4"/>
  <c r="AZ98" i="1"/>
  <c r="J32" i="7"/>
  <c r="AG101" i="1"/>
  <c r="J35" i="9"/>
  <c r="AV103" i="1"/>
  <c r="AT103" i="1"/>
  <c r="AN103" i="1"/>
  <c r="J35" i="5"/>
  <c r="AV99" i="1"/>
  <c r="AT99" i="1"/>
  <c r="J35" i="8"/>
  <c r="AV102" i="1"/>
  <c r="AT102" i="1"/>
  <c r="J35" i="7"/>
  <c r="AV101" i="1"/>
  <c r="AT101" i="1"/>
  <c r="BC95" i="1"/>
  <c r="BC94" i="1"/>
  <c r="W32" i="1"/>
  <c r="BK131" i="3" l="1"/>
  <c r="J131" i="3" s="1"/>
  <c r="J32" i="3" s="1"/>
  <c r="AG97" i="1" s="1"/>
  <c r="T131" i="3"/>
  <c r="BK126" i="4"/>
  <c r="J126" i="4"/>
  <c r="J98" i="4"/>
  <c r="BK124" i="2"/>
  <c r="J124" i="2"/>
  <c r="BK122" i="6"/>
  <c r="J122" i="6"/>
  <c r="J98" i="6"/>
  <c r="BK122" i="8"/>
  <c r="J122" i="8"/>
  <c r="J98" i="8"/>
  <c r="J41" i="9"/>
  <c r="AN101" i="1"/>
  <c r="J41" i="7"/>
  <c r="AN99" i="1"/>
  <c r="J98" i="5"/>
  <c r="J41" i="5"/>
  <c r="AN97" i="1"/>
  <c r="J98" i="3"/>
  <c r="J41" i="3"/>
  <c r="AU95" i="1"/>
  <c r="AU94" i="1"/>
  <c r="AW95" i="1"/>
  <c r="AY94" i="1"/>
  <c r="AY95" i="1"/>
  <c r="J32" i="2"/>
  <c r="AG96" i="1" s="1"/>
  <c r="AW94" i="1"/>
  <c r="AK30" i="1"/>
  <c r="BB94" i="1"/>
  <c r="W31" i="1"/>
  <c r="AZ95" i="1"/>
  <c r="AZ94" i="1"/>
  <c r="AV94" i="1"/>
  <c r="AK29" i="1"/>
  <c r="J41" i="2" l="1"/>
  <c r="J98" i="2"/>
  <c r="AN96" i="1"/>
  <c r="J32" i="8"/>
  <c r="AG102" i="1" s="1"/>
  <c r="J32" i="6"/>
  <c r="AG100" i="1" s="1"/>
  <c r="J32" i="4"/>
  <c r="AG98" i="1"/>
  <c r="W29" i="1"/>
  <c r="AX94" i="1"/>
  <c r="AV95" i="1"/>
  <c r="AT95" i="1"/>
  <c r="AT94" i="1"/>
  <c r="J41" i="8" l="1"/>
  <c r="J41" i="4"/>
  <c r="J41" i="6"/>
  <c r="AN98" i="1"/>
  <c r="AN100" i="1"/>
  <c r="AN102" i="1"/>
  <c r="AG95" i="1"/>
  <c r="AG94" i="1"/>
  <c r="AK26" i="1"/>
  <c r="AK35" i="1" s="1"/>
  <c r="AN94" i="1" l="1"/>
  <c r="AN95" i="1"/>
</calcChain>
</file>

<file path=xl/sharedStrings.xml><?xml version="1.0" encoding="utf-8"?>
<sst xmlns="http://schemas.openxmlformats.org/spreadsheetml/2006/main" count="3673" uniqueCount="626">
  <si>
    <t>Export Komplet</t>
  </si>
  <si>
    <t/>
  </si>
  <si>
    <t>2.0</t>
  </si>
  <si>
    <t>False</t>
  </si>
  <si>
    <t>{dda82b5c-d468-46ed-9842-02e3313149cd}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</si>
  <si>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</si>
  <si>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</si>
  <si>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</si>
  <si>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</si>
  <si>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</si>
  <si>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</si>
  <si>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</si>
  <si>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</si>
  <si>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</si>
  <si>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Javoricko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</si>
  <si>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</si>
  <si>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</si>
  <si>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veřejného prostranství na ul. Javoříčko, Šumperk</t>
  </si>
  <si>
    <t>KSO:</t>
  </si>
  <si>
    <t>CC-CZ:</t>
  </si>
  <si>
    <t>Místo:</t>
  </si>
  <si>
    <t>Šumperk</t>
  </si>
  <si>
    <t>Datum:</t>
  </si>
  <si>
    <t>16. 5. 2025</t>
  </si>
  <si>
    <t>Zadavatel:</t>
  </si>
  <si>
    <t>IČ:</t>
  </si>
  <si>
    <t>Město  Šumperk</t>
  </si>
  <si>
    <t>DIČ:</t>
  </si>
  <si>
    <t>Uchazeč:</t>
  </si>
  <si>
    <t>Vyplň údaj</t>
  </si>
  <si>
    <t>Projektant:</t>
  </si>
  <si>
    <t>Ing.Zdeněk  Vitásek</t>
  </si>
  <si>
    <t>True</t>
  </si>
  <si>
    <t>Zpracovatel:</t>
  </si>
  <si>
    <t>Martin  Pniok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</si>
  <si>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</si>
  <si>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</si>
  <si>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</si>
  <si>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</si>
  <si>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</si>
  <si>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</si>
  <si>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</si>
  <si>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</si>
  <si>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</si>
  <si>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</si>
  <si>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</si>
  <si>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</si>
  <si>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</si>
  <si>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</si>
  <si>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</si>
  <si>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</si>
  <si>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</si>
  <si>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</si>
  <si>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</si>
  <si>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</si>
  <si>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</si>
  <si>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</si>
  <si>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</si>
  <si>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</si>
  <si>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</si>
  <si>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</si>
  <si>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</si>
  <si>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</si>
  <si>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</si>
  <si>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</si>
  <si>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</si>
  <si>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</si>
  <si>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</si>
  <si>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</si>
  <si>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</si>
  <si>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</si>
  <si>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</si>
  <si>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</si>
  <si>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</si>
  <si>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</si>
  <si>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</si>
  <si>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</si>
  <si>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</si>
  <si>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</si>
  <si>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</si>
  <si>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SO 01</t>
  </si>
  <si>
    <t>Oprava  chodníku</t>
  </si>
  <si>
    <t>STA</t>
  </si>
  <si>
    <t>1</t>
  </si>
  <si>
    <t>{df9ecdbf-062f-4657-9805-922c362cc551}</t>
  </si>
  <si>
    <t>2</t>
  </si>
  <si>
    <t>/</t>
  </si>
  <si>
    <t>SO 001</t>
  </si>
  <si>
    <t>Příprava území , demolice stávajícího chodníku</t>
  </si>
  <si>
    <t>Soupis</t>
  </si>
  <si>
    <t>{83c32584-da1c-4a55-8560-8c61cb73e00b}</t>
  </si>
  <si>
    <t>SO 101</t>
  </si>
  <si>
    <t>Chodník + 102 - sjezdy</t>
  </si>
  <si>
    <t>{0249d8cd-96fa-4efc-b508-6e31a7295ac1}</t>
  </si>
  <si>
    <t>SO 103</t>
  </si>
  <si>
    <t>Obrusná vrstva vozovky tl.50mm - výměna</t>
  </si>
  <si>
    <t>{5c9e6241-d584-4c76-a47b-06368b267de8}</t>
  </si>
  <si>
    <t>SO 191</t>
  </si>
  <si>
    <t>Dopravní značení trvalé</t>
  </si>
  <si>
    <t>{0c1841c3-dbed-4237-852b-7f4bdc2aedac}</t>
  </si>
  <si>
    <t>SO 192</t>
  </si>
  <si>
    <t>Dopravní  značení dočasné - DIO</t>
  </si>
  <si>
    <t>{96b18c6a-57cd-44f9-8053-4054c06dd4fe}</t>
  </si>
  <si>
    <t>SO 801</t>
  </si>
  <si>
    <t>Svahování  a jemné terénní úpravy</t>
  </si>
  <si>
    <t>{b6b6e23a-f0fd-413e-8bc9-2527d6de6a02}</t>
  </si>
  <si>
    <t>SO 1000</t>
  </si>
  <si>
    <t>Ostatní  náklady</t>
  </si>
  <si>
    <t>{1c629e8a-626e-412e-8457-0577d0e3e479}</t>
  </si>
  <si>
    <t>SO 1020</t>
  </si>
  <si>
    <t>VRN</t>
  </si>
  <si>
    <t>{23683243-57ee-456b-8796-fe816b79ff11}</t>
  </si>
  <si>
    <t>KRYCÍ LIST SOUPISU PRACÍ</t>
  </si>
  <si>
    <t>Objekt:</t>
  </si>
  <si>
    <t>SO 01 - Oprava  chodníku</t>
  </si>
  <si>
    <t>Soupis:</t>
  </si>
  <si>
    <t>SO 001 - Příprava území , demolice stávajícího chodníku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</si>
  <si>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</si>
  <si>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</si>
  <si>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</si>
  <si>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</si>
  <si>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</si>
  <si>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</si>
  <si>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</si>
  <si>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9 - Ostatní konstrukce a práce, bourání</t>
  </si>
  <si>
    <t xml:space="preserve">    997 - Přesun sutě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</si>
  <si>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</si>
  <si>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</si>
  <si>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</si>
  <si>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</si>
  <si>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</si>
  <si>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</si>
  <si>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</si>
  <si>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</si>
  <si>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</si>
  <si>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</si>
  <si>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</si>
  <si>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</si>
  <si>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</si>
  <si>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</si>
  <si>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</si>
  <si>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</si>
  <si>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</si>
  <si>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</si>
  <si>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113106123</t>
  </si>
  <si>
    <t>Rozebrání dlažeb ze zámkových dlaždic komunikací pro pěší ručně</t>
  </si>
  <si>
    <t>m2</t>
  </si>
  <si>
    <t>CS ÚRS 2025 01</t>
  </si>
  <si>
    <t>4</t>
  </si>
  <si>
    <t>722575718</t>
  </si>
  <si>
    <t>VV</t>
  </si>
  <si>
    <t>420+16</t>
  </si>
  <si>
    <t>113107181</t>
  </si>
  <si>
    <t>Odstranění podkladu živičného tl do 50 mm strojně pl přes 50 do 200 m2</t>
  </si>
  <si>
    <t>CS ÚRS 2024 02</t>
  </si>
  <si>
    <t>990984316</t>
  </si>
  <si>
    <t>3</t>
  </si>
  <si>
    <t>113107323</t>
  </si>
  <si>
    <t>Odstranění podkladu z kameniva drceného tl přes 200 do 300 mm strojně pl do 50 m2</t>
  </si>
  <si>
    <t>1981351942</t>
  </si>
  <si>
    <t>550+420</t>
  </si>
  <si>
    <t>113201112</t>
  </si>
  <si>
    <t>Vytrhání obrub silničních ležatých</t>
  </si>
  <si>
    <t>m</t>
  </si>
  <si>
    <t>2113665122</t>
  </si>
  <si>
    <t>5</t>
  </si>
  <si>
    <t>113202111</t>
  </si>
  <si>
    <t>Vytrhání obrub krajníků obrubníků stojatých</t>
  </si>
  <si>
    <t>458522861</t>
  </si>
  <si>
    <t>6</t>
  </si>
  <si>
    <t>113203111</t>
  </si>
  <si>
    <t>Vytrhání obrub z dlažebních kostek</t>
  </si>
  <si>
    <t>-109566798</t>
  </si>
  <si>
    <t>480*2</t>
  </si>
  <si>
    <t>9</t>
  </si>
  <si>
    <t>Ostatní konstrukce a práce, bourání</t>
  </si>
  <si>
    <t>7</t>
  </si>
  <si>
    <t>919735113</t>
  </si>
  <si>
    <t>Řezání stávajícího živičného krytu hl přes 100 do 150 mm</t>
  </si>
  <si>
    <t>-421019269</t>
  </si>
  <si>
    <t>480</t>
  </si>
  <si>
    <t>997</t>
  </si>
  <si>
    <t>Přesun sutě</t>
  </si>
  <si>
    <t>8</t>
  </si>
  <si>
    <t>997221131</t>
  </si>
  <si>
    <t>Vodorovná doprava vybouraných hmot nošením do 50 m</t>
  </si>
  <si>
    <t>t</t>
  </si>
  <si>
    <t>-1939198943</t>
  </si>
  <si>
    <t>480*0,25*0,2*2,5</t>
  </si>
  <si>
    <t>480*2*0,1*0,1*2,5</t>
  </si>
  <si>
    <t>436*0,06*2,5</t>
  </si>
  <si>
    <t>Součet</t>
  </si>
  <si>
    <t>997221561</t>
  </si>
  <si>
    <t>Vodorovná doprava suti z kusových materiálů do 1 km</t>
  </si>
  <si>
    <t>679381777</t>
  </si>
  <si>
    <t>1130,06</t>
  </si>
  <si>
    <t>-149,4</t>
  </si>
  <si>
    <t>10</t>
  </si>
  <si>
    <t>997221569</t>
  </si>
  <si>
    <t>Příplatek ZKD 1 km u vodorovné dopravy suti z kusových materiálů</t>
  </si>
  <si>
    <t>1249099033</t>
  </si>
  <si>
    <t>980,66*3</t>
  </si>
  <si>
    <t>11</t>
  </si>
  <si>
    <t>997221611</t>
  </si>
  <si>
    <t>Nakládání suti na dopravní prostředky pro vodorovnou dopravu</t>
  </si>
  <si>
    <t>-1961659948</t>
  </si>
  <si>
    <t>997221861</t>
  </si>
  <si>
    <t>Poplatek za uložení stavebního odpadu na recyklační skládce (skládkovné) z prostého betonu pod kódem 17 01 01</t>
  </si>
  <si>
    <t>-1425103702</t>
  </si>
  <si>
    <t>-(582+53,9)</t>
  </si>
  <si>
    <t>13</t>
  </si>
  <si>
    <t>997221873</t>
  </si>
  <si>
    <t>Poplatek za uložení stavebního odpadu na recyklační skládce (skládkovné) zeminy a kamení zatříděného do Katalogu odpadů pod kódem 17 05 04</t>
  </si>
  <si>
    <t>-731292454</t>
  </si>
  <si>
    <t>14</t>
  </si>
  <si>
    <t>997221875</t>
  </si>
  <si>
    <t>Poplatek za uložení stavebního odpadu na recyklační skládce (skládkovné) asfaltového bez obsahu dehtu zatříděného do Katalogu odpadů pod kódem 17 03 02</t>
  </si>
  <si>
    <t>-1705882471</t>
  </si>
  <si>
    <t>SO 101 - Chodník + 102 - sjezdy</t>
  </si>
  <si>
    <t xml:space="preserve">    4 - Vodorovné konstrukce</t>
  </si>
  <si>
    <t xml:space="preserve">    5 - Komunikace pozemní</t>
  </si>
  <si>
    <t xml:space="preserve">    8 - Trubní vedení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</si>
  <si>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</si>
  <si>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</si>
  <si>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</si>
  <si>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</si>
  <si>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>132212132</t>
  </si>
  <si>
    <t>Hloubení nezapažených rýh šířky do 800 mm v nesoudržných horninách třídy těžitelnosti I skupiny 3 ručně</t>
  </si>
  <si>
    <t>m3</t>
  </si>
  <si>
    <t>-705165303</t>
  </si>
  <si>
    <t>28*0,6*0,8</t>
  </si>
  <si>
    <t>162651111</t>
  </si>
  <si>
    <t>Vodorovné přemístění přes 3 000 do 4000 m výkopku/sypaniny z horniny třídy těžitelnosti I skupiny 1 až 3</t>
  </si>
  <si>
    <t>-370723167</t>
  </si>
  <si>
    <t>167111101</t>
  </si>
  <si>
    <t>Nakládání výkopku z hornin třídy těžitelnosti I skupiny 1 až 3 ručně</t>
  </si>
  <si>
    <t>161766401</t>
  </si>
  <si>
    <t>171201231</t>
  </si>
  <si>
    <t>Poplatek za uložení zeminy a kamení na recyklační skládce (skládkovné) kód odpadu 17 05 04</t>
  </si>
  <si>
    <t>1254822733</t>
  </si>
  <si>
    <t>13,44*1,9 'Přepočtené koeficientem množství</t>
  </si>
  <si>
    <t>171251201</t>
  </si>
  <si>
    <t>Uložení sypaniny na skládky nebo meziskládky</t>
  </si>
  <si>
    <t>-105677849</t>
  </si>
  <si>
    <t>175151101</t>
  </si>
  <si>
    <t>Obsypání potrubí strojně sypaninou bez prohození, uloženou do 3 m</t>
  </si>
  <si>
    <t>877056738</t>
  </si>
  <si>
    <t>28*0,6*0,7</t>
  </si>
  <si>
    <t>M</t>
  </si>
  <si>
    <t>58331351</t>
  </si>
  <si>
    <t>kamenivo těžené drobné frakce 0/4</t>
  </si>
  <si>
    <t>-978894753</t>
  </si>
  <si>
    <t>11,76*2 'Přepočtené koeficientem množství</t>
  </si>
  <si>
    <t>181912112</t>
  </si>
  <si>
    <t>Úprava pláně v hornině třídy těžitelnosti I skupiny 3 se zhutněním ručně</t>
  </si>
  <si>
    <t>-851363156</t>
  </si>
  <si>
    <t>(510+420+20+20)*1,3</t>
  </si>
  <si>
    <t>Vodorovné konstrukce</t>
  </si>
  <si>
    <t>451572111</t>
  </si>
  <si>
    <t>Lože pod potrubí otevřený výkop z kameniva drobného těženého</t>
  </si>
  <si>
    <t>-978182227</t>
  </si>
  <si>
    <t>28*0,6*0,1</t>
  </si>
  <si>
    <t>Komunikace pozemní</t>
  </si>
  <si>
    <t>564871111</t>
  </si>
  <si>
    <t>Podklad ze štěrkodrtě ŠD plochy přes 100 m2 tl 250 mm</t>
  </si>
  <si>
    <t>-2069248367</t>
  </si>
  <si>
    <t>510+420+20+20</t>
  </si>
  <si>
    <t>596211110</t>
  </si>
  <si>
    <t>Kladení zámkové dlažby komunikací pro pěší ručně tl 60 mm skupiny A pl do 50 m2</t>
  </si>
  <si>
    <t>-686719610</t>
  </si>
  <si>
    <t>59245222</t>
  </si>
  <si>
    <t>dlažba zámková betonová tvaru I základní pro nevidomé 196x161mm tl 60mm barevná</t>
  </si>
  <si>
    <t>-1377970554</t>
  </si>
  <si>
    <t>20*1,05</t>
  </si>
  <si>
    <t>1053236758</t>
  </si>
  <si>
    <t>59245021</t>
  </si>
  <si>
    <t>dlažba tvar čtverec betonová 200x200x60mm přírodní bez fazety</t>
  </si>
  <si>
    <t>1286939354</t>
  </si>
  <si>
    <t>20*1,03 'Přepočtené koeficientem množství</t>
  </si>
  <si>
    <t>15</t>
  </si>
  <si>
    <t>451254662</t>
  </si>
  <si>
    <t>16</t>
  </si>
  <si>
    <t>596211112</t>
  </si>
  <si>
    <t>Kladení zámkové dlažby komunikací pro pěší ručně tl 60 mm skupiny A pl přes 100 do 300 m2</t>
  </si>
  <si>
    <t>1612837391</t>
  </si>
  <si>
    <t>420</t>
  </si>
  <si>
    <t>17</t>
  </si>
  <si>
    <t>59245015</t>
  </si>
  <si>
    <t>dlažba zámková betonová tvaru I 200x165mm tl 60mm přírodní</t>
  </si>
  <si>
    <t>156783745</t>
  </si>
  <si>
    <t>420*0,02</t>
  </si>
  <si>
    <t>18</t>
  </si>
  <si>
    <t>596811220</t>
  </si>
  <si>
    <t>Kladení betonové dlažby komunikací pro pěší do lože z kameniva velikosti přes 0,09 do 0,25 m2 pl do 50 m2</t>
  </si>
  <si>
    <t>496260726</t>
  </si>
  <si>
    <t>40*0,5*0,5</t>
  </si>
  <si>
    <t>19</t>
  </si>
  <si>
    <t>59246107</t>
  </si>
  <si>
    <t>dlažba chodníková betonová 500x500mm tl 50mm přírodní</t>
  </si>
  <si>
    <t>-529234918</t>
  </si>
  <si>
    <t>10*1,05 'Přepočtené koeficientem množství</t>
  </si>
  <si>
    <t>Trubní vedení</t>
  </si>
  <si>
    <t>20</t>
  </si>
  <si>
    <t>871275811</t>
  </si>
  <si>
    <t>Bourání stávajícího potrubí z PVC nebo PP DN 150</t>
  </si>
  <si>
    <t>1881063908</t>
  </si>
  <si>
    <t>890411811</t>
  </si>
  <si>
    <t>Bourání šachet z prefabrikovaných skruží ručně obestavěného prostoru do 1,5 m3</t>
  </si>
  <si>
    <t>2130078322</t>
  </si>
  <si>
    <t>0,25*0,25*3,14*1*14</t>
  </si>
  <si>
    <t>22</t>
  </si>
  <si>
    <t>895941302</t>
  </si>
  <si>
    <t>Osazení vpusti uliční DN 450 z betonových dílců dno s kalištěm</t>
  </si>
  <si>
    <t>kus</t>
  </si>
  <si>
    <t>615801730</t>
  </si>
  <si>
    <t>23</t>
  </si>
  <si>
    <t>59224495</t>
  </si>
  <si>
    <t>vpusť uliční DN 450 kaliště nízké 450/240x50mm</t>
  </si>
  <si>
    <t>45080479</t>
  </si>
  <si>
    <t>24</t>
  </si>
  <si>
    <t>895941312</t>
  </si>
  <si>
    <t>Osazení vpusti uliční DN 450 z betonových dílců skruž horní 195 mm</t>
  </si>
  <si>
    <t>428283174</t>
  </si>
  <si>
    <t>25</t>
  </si>
  <si>
    <t>59223856</t>
  </si>
  <si>
    <t>skruž betonová horní pro uliční vpusť 450x195x50mm</t>
  </si>
  <si>
    <t>-315464838</t>
  </si>
  <si>
    <t>26</t>
  </si>
  <si>
    <t>895941321</t>
  </si>
  <si>
    <t>Osazení vpusti uliční DN 450 z betonových dílců skruž středová 195 mm</t>
  </si>
  <si>
    <t>-1541359512</t>
  </si>
  <si>
    <t>27</t>
  </si>
  <si>
    <t>59223860</t>
  </si>
  <si>
    <t>skruž betonová středová pro uliční vpusť 450x195x50mm</t>
  </si>
  <si>
    <t>1624995098</t>
  </si>
  <si>
    <t>28</t>
  </si>
  <si>
    <t>895941331</t>
  </si>
  <si>
    <t>Osazení vpusti uliční DN 450 z betonových dílců skruž průběžná s výtokem</t>
  </si>
  <si>
    <t>-1025012696</t>
  </si>
  <si>
    <t>29</t>
  </si>
  <si>
    <t>59224489</t>
  </si>
  <si>
    <t>skruž betonová s odtokem 150mm pro uliční vpusť 450x450x50mm</t>
  </si>
  <si>
    <t>454936468</t>
  </si>
  <si>
    <t>30</t>
  </si>
  <si>
    <t>899132121</t>
  </si>
  <si>
    <t>Výměna (výšková úprava) poklopu kanalizačního pevného s ošetřením podkladu hloubky do 25 cm</t>
  </si>
  <si>
    <t>-444872873</t>
  </si>
  <si>
    <t>31</t>
  </si>
  <si>
    <t>899132212</t>
  </si>
  <si>
    <t>Výměna poklopu vodovodního samonivelačního nebo pevného šoupátkového</t>
  </si>
  <si>
    <t>1978210699</t>
  </si>
  <si>
    <t>32</t>
  </si>
  <si>
    <t>899204112</t>
  </si>
  <si>
    <t>Osazení mříží litinových včetně rámů a košů na bahno pro třídu zatížení D400, E600</t>
  </si>
  <si>
    <t>-829532944</t>
  </si>
  <si>
    <t>33</t>
  </si>
  <si>
    <t>59224481</t>
  </si>
  <si>
    <t>mříž vtoková s rámem pro uliční vpusť 500x500, zatížení 40 tun</t>
  </si>
  <si>
    <t>1654247569</t>
  </si>
  <si>
    <t>34</t>
  </si>
  <si>
    <t>55241001</t>
  </si>
  <si>
    <t>koš kalový pod kruhovou mříž - těžký</t>
  </si>
  <si>
    <t>-1899865785</t>
  </si>
  <si>
    <t>35</t>
  </si>
  <si>
    <t>899204211</t>
  </si>
  <si>
    <t>Demontáž mříží litinových včetně rámů hmotnosti přes 150 kg</t>
  </si>
  <si>
    <t>-309311136</t>
  </si>
  <si>
    <t>36</t>
  </si>
  <si>
    <t>899722113</t>
  </si>
  <si>
    <t>Krytí potrubí z plastů výstražnou fólií z PVC přes 25 do 34cm</t>
  </si>
  <si>
    <t>-1710864810</t>
  </si>
  <si>
    <t>37</t>
  </si>
  <si>
    <t>916111123</t>
  </si>
  <si>
    <t>Osazení obruby z drobných kostek s boční opěrou do lože z betonu prostého</t>
  </si>
  <si>
    <t>-549083409</t>
  </si>
  <si>
    <t>50*2</t>
  </si>
  <si>
    <t>38</t>
  </si>
  <si>
    <t>58381007</t>
  </si>
  <si>
    <t>kostka štípaná dlažební žula drobná 8/10</t>
  </si>
  <si>
    <t>1940196130</t>
  </si>
  <si>
    <t>480*2*0,1*0,1</t>
  </si>
  <si>
    <t>50*2*0,1</t>
  </si>
  <si>
    <t>39</t>
  </si>
  <si>
    <t>916131213</t>
  </si>
  <si>
    <t>Osazení silničního obrubníku betonového stojatého s boční opěrou do lože z betonu prostého</t>
  </si>
  <si>
    <t>773027480</t>
  </si>
  <si>
    <t>40</t>
  </si>
  <si>
    <t>59217031</t>
  </si>
  <si>
    <t>obrubník silniční betonový 1000x150x250mm</t>
  </si>
  <si>
    <t>737631947</t>
  </si>
  <si>
    <t>41</t>
  </si>
  <si>
    <t>916231213</t>
  </si>
  <si>
    <t>Osazení chodníkového obrubníku betonového stojatého s boční opěrou do lože z betonu prostého</t>
  </si>
  <si>
    <t>2110150079</t>
  </si>
  <si>
    <t>42</t>
  </si>
  <si>
    <t>59217017</t>
  </si>
  <si>
    <t>obrubník betonový chodníkový 1000x100x250mm</t>
  </si>
  <si>
    <t>837330115</t>
  </si>
  <si>
    <t>43</t>
  </si>
  <si>
    <t>916241113</t>
  </si>
  <si>
    <t>Osazení obrubníku kamenného ležatého s boční opěrou do lože z betonu prostého</t>
  </si>
  <si>
    <t>1868876421</t>
  </si>
  <si>
    <t>44</t>
  </si>
  <si>
    <t>916991121</t>
  </si>
  <si>
    <t>Lože pod obrubníky, krajníky nebo obruby z dlažebních kostek z betonu prostého</t>
  </si>
  <si>
    <t>1020285283</t>
  </si>
  <si>
    <t>1060*0,1*0,2</t>
  </si>
  <si>
    <t>480*0,3*0,2</t>
  </si>
  <si>
    <t>30*0,3*0,2</t>
  </si>
  <si>
    <t>640*0,3*0,15</t>
  </si>
  <si>
    <t>45</t>
  </si>
  <si>
    <t>919122132</t>
  </si>
  <si>
    <t xml:space="preserve">Těsnění spár zálivkou za tepla pro komůrky š 20 mm hl 40 mm </t>
  </si>
  <si>
    <t>-1410266191</t>
  </si>
  <si>
    <t>46</t>
  </si>
  <si>
    <t>979024443</t>
  </si>
  <si>
    <t>Očištění vybouraných obrubníků a krajníků silničních</t>
  </si>
  <si>
    <t>-506184976</t>
  </si>
  <si>
    <t>47</t>
  </si>
  <si>
    <t>979054451</t>
  </si>
  <si>
    <t>Očištění vybouraných zámkových dlaždic s původním spárováním z kameniva těženého</t>
  </si>
  <si>
    <t>-1337774865</t>
  </si>
  <si>
    <t>48</t>
  </si>
  <si>
    <t>979071022</t>
  </si>
  <si>
    <t>Očištění dlažebních kostek drobných se spárováním živičnou směsí nebo MC při překopech inženýrských sítí</t>
  </si>
  <si>
    <t>-2089963971</t>
  </si>
  <si>
    <t>480*0,2</t>
  </si>
  <si>
    <t>49</t>
  </si>
  <si>
    <t>997221571</t>
  </si>
  <si>
    <t>Vodorovná doprava vybouraných hmot do 1 km</t>
  </si>
  <si>
    <t>-659825799</t>
  </si>
  <si>
    <t>50</t>
  </si>
  <si>
    <t>997221579</t>
  </si>
  <si>
    <t>Příplatek ZKD 1 km u vodorovné dopravy vybouraných hmot</t>
  </si>
  <si>
    <t>945335592</t>
  </si>
  <si>
    <t>10,736*3 'Přepočtené koeficientem množství</t>
  </si>
  <si>
    <t>51</t>
  </si>
  <si>
    <t>997221612</t>
  </si>
  <si>
    <t>Nakládání vybouraných hmot na dopravní prostředky pro vodorovnou dopravu</t>
  </si>
  <si>
    <t>-839838974</t>
  </si>
  <si>
    <t>52</t>
  </si>
  <si>
    <t>2056779472</t>
  </si>
  <si>
    <t>998</t>
  </si>
  <si>
    <t>Přesun hmot</t>
  </si>
  <si>
    <t>53</t>
  </si>
  <si>
    <t>998223011</t>
  </si>
  <si>
    <t>Přesun hmot pro pozemní komunikace s krytem dlážděným</t>
  </si>
  <si>
    <t>1143583729</t>
  </si>
  <si>
    <t>PSV</t>
  </si>
  <si>
    <t>Práce a dodávky PSV</t>
  </si>
  <si>
    <t>711</t>
  </si>
  <si>
    <t>Izolace proti vodě, vlhkosti a plynům</t>
  </si>
  <si>
    <t>54</t>
  </si>
  <si>
    <t>711161212</t>
  </si>
  <si>
    <t>Izolace proti zemní vlhkosti nopovou fólií svislá, nopek v 8,0 mm, tl do 0,6 mm</t>
  </si>
  <si>
    <t>-930712437</t>
  </si>
  <si>
    <t>50*0,5</t>
  </si>
  <si>
    <t>55</t>
  </si>
  <si>
    <t>711161383</t>
  </si>
  <si>
    <t>Izolace proti zemní vlhkosti nopovou fólií ukončení horní lištou</t>
  </si>
  <si>
    <t>-1889164643</t>
  </si>
  <si>
    <t>56</t>
  </si>
  <si>
    <t>998711121</t>
  </si>
  <si>
    <t>Přesun hmot tonážní pro izolace proti vodě, vlhkosti a plynům ruční v objektech v do 6 m</t>
  </si>
  <si>
    <t>-1672179123</t>
  </si>
  <si>
    <t>721</t>
  </si>
  <si>
    <t>Zdravotechnika - vnitřní kanalizace</t>
  </si>
  <si>
    <t>57</t>
  </si>
  <si>
    <t>721173403</t>
  </si>
  <si>
    <t>Potrubí kanalizační z PVC SN 4 svodné DN 160</t>
  </si>
  <si>
    <t>-613749919</t>
  </si>
  <si>
    <t>58</t>
  </si>
  <si>
    <t>998721121</t>
  </si>
  <si>
    <t>Přesun hmot tonážní pro vnitřní kanalizaci ruční v objektech v do 6 m</t>
  </si>
  <si>
    <t>902755487</t>
  </si>
  <si>
    <t>SO 103 - Obrusná vrstva vozovky tl.50mm - výměna</t>
  </si>
  <si>
    <t>113107222</t>
  </si>
  <si>
    <t>Odstranění podkladu z kameniva drceného tl přes 100 do 200 mm strojně pl přes 200 m2</t>
  </si>
  <si>
    <t>918801276</t>
  </si>
  <si>
    <t>113154533</t>
  </si>
  <si>
    <t>Frézování živičného krytu tl 50 mm pruh š do 1 m pl přes 500 do 2000 m2</t>
  </si>
  <si>
    <t>1779153796</t>
  </si>
  <si>
    <t>1100*2</t>
  </si>
  <si>
    <t>360*2</t>
  </si>
  <si>
    <t>181951112</t>
  </si>
  <si>
    <t>Úprava pláně v hornině třídy těžitelnosti I skupiny 1 až 3 se zhutněním strojně</t>
  </si>
  <si>
    <t>1029138042</t>
  </si>
  <si>
    <t>1100+360</t>
  </si>
  <si>
    <t>564861111</t>
  </si>
  <si>
    <t>Podklad ze štěrkodrtě ŠD plochy přes 100 m2 tl 200 mm</t>
  </si>
  <si>
    <t>CS ÚRS 2023 02</t>
  </si>
  <si>
    <t>-1376449523</t>
  </si>
  <si>
    <t>573111112</t>
  </si>
  <si>
    <t>Postřik živičný infiltrační s posypem z asfaltu množství 1 kg/m2</t>
  </si>
  <si>
    <t>-1958519058</t>
  </si>
  <si>
    <t>573231108</t>
  </si>
  <si>
    <t>Postřik živičný spojovací ze silniční emulze v množství 0,50 kg/m2</t>
  </si>
  <si>
    <t>-1762532036</t>
  </si>
  <si>
    <t>577134111</t>
  </si>
  <si>
    <t>Asfaltový beton vrstva obrusná ACO 11+ (ABS) tř. I tl 40 mm š do 3 m z nemodifikovaného asfaltu</t>
  </si>
  <si>
    <t>-1893442100</t>
  </si>
  <si>
    <t>577156111</t>
  </si>
  <si>
    <t>Asfaltový beton vrstva ložní ACL 22 (ABVH) tl 60 mm š do 3 m z nemodifikovaného asfaltu</t>
  </si>
  <si>
    <t>1033775789</t>
  </si>
  <si>
    <t>919125111</t>
  </si>
  <si>
    <t>Těsnění svislé spáry mezi živičným krytem a ostatními prvky samolepicí asfaltovou páskou š 35 mm</t>
  </si>
  <si>
    <t>-1641367199</t>
  </si>
  <si>
    <t>919732211</t>
  </si>
  <si>
    <t>Styčná spára napojení nového živičného povrchu na stávající za tepla š 15 mm hl 25 mm s prořezáním</t>
  </si>
  <si>
    <t>-5170090</t>
  </si>
  <si>
    <t>919735111</t>
  </si>
  <si>
    <t>Řezání stávajícího živičného krytu hl do 50 mm</t>
  </si>
  <si>
    <t>-1610095302</t>
  </si>
  <si>
    <t>1068785923</t>
  </si>
  <si>
    <t>1117306395</t>
  </si>
  <si>
    <t>775,8*3 'Přepočtené koeficientem množství</t>
  </si>
  <si>
    <t>510072749</t>
  </si>
  <si>
    <t>Poplatek za uložení na recyklační skládce (skládkovné) stavebního odpadu zeminy a kamení zatříděného do Katalogu odpadů pod kódem 17 05 04</t>
  </si>
  <si>
    <t>-1718491465</t>
  </si>
  <si>
    <t>" bez poplatku živice , bude použita ke stavebním účelům"</t>
  </si>
  <si>
    <t>440</t>
  </si>
  <si>
    <t>998225111</t>
  </si>
  <si>
    <t>Přesun hmot pro pozemní komunikace s krytem z kamene, monolitickým betonovým nebo živičným</t>
  </si>
  <si>
    <t>-2056681875</t>
  </si>
  <si>
    <t>998225194</t>
  </si>
  <si>
    <t>Příplatek k přesunu hmot pro pozemní komunikace s krytem z kamene, živičným, betonovým do 5000 m</t>
  </si>
  <si>
    <t>1646902734</t>
  </si>
  <si>
    <t>998225195</t>
  </si>
  <si>
    <t>Příplatek k přesunu hmot pro pozemní komunikace s krytem z kamene, živičným, betonovým ZKD 5000 m</t>
  </si>
  <si>
    <t>-1063697051</t>
  </si>
  <si>
    <t>SO 191 - Dopravní značení trvalé</t>
  </si>
  <si>
    <t>915111115</t>
  </si>
  <si>
    <t>Vodorovné dopravní značení dělící čáry souvislé š 125 mm základní žlutá barva</t>
  </si>
  <si>
    <t>305021118</t>
  </si>
  <si>
    <t>"V12a "</t>
  </si>
  <si>
    <t>80</t>
  </si>
  <si>
    <t>915611111</t>
  </si>
  <si>
    <t>Předznačení vodorovného liniového značení</t>
  </si>
  <si>
    <t>-772422988</t>
  </si>
  <si>
    <t>SO 192 - Dopravní  značení dočasné - DIO</t>
  </si>
  <si>
    <t>913111111</t>
  </si>
  <si>
    <t>Montáž a demontáž plastového podstavce dočasné dopravní značky</t>
  </si>
  <si>
    <t>2027072802</t>
  </si>
  <si>
    <t>"Z4a"  20</t>
  </si>
  <si>
    <t>913111115</t>
  </si>
  <si>
    <t>Montáž a demontáž dočasné dopravní značky samostatné základní</t>
  </si>
  <si>
    <t>231332648</t>
  </si>
  <si>
    <t>"A15" 4</t>
  </si>
  <si>
    <t>913111211</t>
  </si>
  <si>
    <t>Příplatek k dočasnému podstavci plastovému za první a ZKD den použití</t>
  </si>
  <si>
    <t>739743776</t>
  </si>
  <si>
    <t>"Z4a"  20*12*7</t>
  </si>
  <si>
    <t>913111215</t>
  </si>
  <si>
    <t>Příplatek k dočasné dopravní značce samostatné základní za první a ZKD den použití</t>
  </si>
  <si>
    <t>-630680653</t>
  </si>
  <si>
    <t>"A15" 4*20*7</t>
  </si>
  <si>
    <t>913121111</t>
  </si>
  <si>
    <t>Montáž a demontáž dočasné dopravní značky kompletní základní</t>
  </si>
  <si>
    <t>-1962134307</t>
  </si>
  <si>
    <t>"B20a"  4</t>
  </si>
  <si>
    <t>913121211</t>
  </si>
  <si>
    <t>Příplatek k dočasné dopravní značce kompletní základní za první a ZKD den použití</t>
  </si>
  <si>
    <t>1955072749</t>
  </si>
  <si>
    <t>"B20a" 4*20*7</t>
  </si>
  <si>
    <t>913321111</t>
  </si>
  <si>
    <t>Montáž a demontáž dočasné dopravní směrové desky základní</t>
  </si>
  <si>
    <t>-535402291</t>
  </si>
  <si>
    <t>913321211</t>
  </si>
  <si>
    <t>Příplatek k dočasné směrové desce základní za první a ZKD den použití</t>
  </si>
  <si>
    <t>691588794</t>
  </si>
  <si>
    <t>"Z4a" 20*12*7</t>
  </si>
  <si>
    <t>SO 801 - Svahování  a jemné terénní úpravy</t>
  </si>
  <si>
    <t>181311103</t>
  </si>
  <si>
    <t>Rozprostření ornice tl vrstvy do 200 mm v rovině nebo ve svahu do 1:5 ručně</t>
  </si>
  <si>
    <t>CS ÚRS 2024 01</t>
  </si>
  <si>
    <t>-1620215635</t>
  </si>
  <si>
    <t>640*0,5</t>
  </si>
  <si>
    <t>10364101</t>
  </si>
  <si>
    <t>zemina pro terénní úpravy - ornice</t>
  </si>
  <si>
    <t>-963083237</t>
  </si>
  <si>
    <t>640*0,5*0,2*1,6</t>
  </si>
  <si>
    <t>181411131</t>
  </si>
  <si>
    <t>Založení parkového trávníku výsevem pl do 1000 m2 v rovině a ve svahu do 1:5</t>
  </si>
  <si>
    <t>1274335293</t>
  </si>
  <si>
    <t>00572420</t>
  </si>
  <si>
    <t>osivo směs travní parková okrasná</t>
  </si>
  <si>
    <t>kg</t>
  </si>
  <si>
    <t>1532690163</t>
  </si>
  <si>
    <t>320*0,02 'Přepočtené koeficientem množství</t>
  </si>
  <si>
    <t>433557290</t>
  </si>
  <si>
    <t>SO 1000 - Ostatní  náklady</t>
  </si>
  <si>
    <t>OST - Ostatní</t>
  </si>
  <si>
    <t xml:space="preserve">    O01 - Ostatní</t>
  </si>
  <si>
    <t>OST</t>
  </si>
  <si>
    <t>Ostatní</t>
  </si>
  <si>
    <t>O01</t>
  </si>
  <si>
    <t>221500000</t>
  </si>
  <si>
    <t>Vytýčení stávajících inženýrských sítí</t>
  </si>
  <si>
    <t>kpl</t>
  </si>
  <si>
    <t>262144</t>
  </si>
  <si>
    <t>955888331</t>
  </si>
  <si>
    <t>"  vytýčení  stávajících podzemních inženýrských sítí před zahájením zemních prací a přeložek"</t>
  </si>
  <si>
    <t>711800000</t>
  </si>
  <si>
    <t>Průkazné a kontrolní zkoušky + Zkoušky na množství polyaromatických uhlovodíků (PAU) a jejich_x000D_
následné zatřídění do kvalitativních tříd (ZAS-T1 až ZAS-T4) dle vyhlášky</t>
  </si>
  <si>
    <t>67694403</t>
  </si>
  <si>
    <t>823800000</t>
  </si>
  <si>
    <t>Vyřízení  povolení  zvláštního užívání  pozemní komunikace</t>
  </si>
  <si>
    <t>1775705263</t>
  </si>
  <si>
    <t>012203000</t>
  </si>
  <si>
    <t>Geodetické práce při provádění stavby</t>
  </si>
  <si>
    <t>-1188979583</t>
  </si>
  <si>
    <t>823900000</t>
  </si>
  <si>
    <t>Vyřízení  povolení  trvalého značení</t>
  </si>
  <si>
    <t>-1115483646</t>
  </si>
  <si>
    <t>SO 1020 - VRN</t>
  </si>
  <si>
    <t>VRN - Vedlejší rozpočtové náklady</t>
  </si>
  <si>
    <t xml:space="preserve">    VRN3 - Zařízení staveniště</t>
  </si>
  <si>
    <t>Vedlejší rozpočtové náklady</t>
  </si>
  <si>
    <t>VRN3</t>
  </si>
  <si>
    <t>Zařízení staveniště</t>
  </si>
  <si>
    <t>030001000</t>
  </si>
  <si>
    <t>1024</t>
  </si>
  <si>
    <t>-1563799111</t>
  </si>
  <si>
    <t>034002000</t>
  </si>
  <si>
    <t>Zabezpečení staveniště</t>
  </si>
  <si>
    <t>-1539214316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</si>
</sst>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3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horizontal="righ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30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5"/>
  <sheetViews>
    <sheetView showGridLines="0" tabSelected="1" workbookViewId="0"/>
  </sheetViews>
  <sheetFormatPr defaultRowHeight="15"/>
  <cols>
    <col min="1" max="1" width="8.33203125" customWidth="1"/>
    <col min="2" max="2" width="1.6640625" customWidth="1"/>
    <col min="3" max="3" width="4.109375" customWidth="1"/>
    <col min="4" max="33" width="2.6640625" customWidth="1"/>
    <col min="34" max="34" width="3.33203125" customWidth="1"/>
    <col min="35" max="35" width="31.6640625" customWidth="1"/>
    <col min="36" max="37" width="2.44140625" customWidth="1"/>
    <col min="38" max="38" width="8.33203125" customWidth="1"/>
    <col min="39" max="39" width="3.33203125" customWidth="1"/>
    <col min="40" max="40" width="13.33203125" customWidth="1"/>
    <col min="41" max="41" width="7.44140625" customWidth="1"/>
    <col min="42" max="42" width="4.109375" customWidth="1"/>
    <col min="43" max="43" width="15.6640625" hidden="1" customWidth="1"/>
    <col min="44" max="44" width="13.6640625" customWidth="1"/>
    <col min="45" max="47" width="25.7773437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09375" hidden="1" customWidth="1"/>
    <col min="54" max="54" width="25" hidden="1" customWidth="1"/>
    <col min="55" max="55" width="21.6640625" hidden="1" customWidth="1"/>
    <col min="56" max="56" width="19.109375" hidden="1" customWidth="1"/>
    <col min="57" max="57" width="66.44140625" customWidth="1"/>
    <col min="71" max="91" width="9.33203125" hidden="1"/>
  </cols>
  <sheetData>
    <row r="1" spans="1:74" ht="10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7" customHeight="1">
      <c r="AR2" s="230" t="s">
        <v>5</v>
      </c>
      <c r="AS2" s="215"/>
      <c r="AT2" s="215"/>
      <c r="AU2" s="215"/>
      <c r="AV2" s="215"/>
      <c r="AW2" s="215"/>
      <c r="AX2" s="215"/>
      <c r="AY2" s="215"/>
      <c r="AZ2" s="215"/>
      <c r="BA2" s="215"/>
      <c r="BB2" s="215"/>
      <c r="BC2" s="215"/>
      <c r="BD2" s="215"/>
      <c r="BE2" s="215"/>
      <c r="BS2" s="16" t="s">
        <v>6</v>
      </c>
      <c r="BT2" s="16" t="s">
        <v>7</v>
      </c>
    </row>
    <row r="3" spans="1:74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14" t="s">
        <v>14</v>
      </c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R5" s="19"/>
      <c r="BE5" s="211" t="s">
        <v>15</v>
      </c>
      <c r="BS5" s="16" t="s">
        <v>6</v>
      </c>
    </row>
    <row r="6" spans="1:74" ht="37" customHeight="1">
      <c r="B6" s="19"/>
      <c r="D6" s="25" t="s">
        <v>16</v>
      </c>
      <c r="K6" s="216" t="s">
        <v>17</v>
      </c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R6" s="19"/>
      <c r="BE6" s="212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12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212"/>
      <c r="BS8" s="16" t="s">
        <v>6</v>
      </c>
    </row>
    <row r="9" spans="1:74" ht="14.4" customHeight="1">
      <c r="B9" s="19"/>
      <c r="AR9" s="19"/>
      <c r="BE9" s="212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212"/>
      <c r="BS10" s="16" t="s">
        <v>6</v>
      </c>
    </row>
    <row r="11" spans="1:74" ht="18.5" customHeight="1">
      <c r="B11" s="19"/>
      <c r="E11" s="24" t="s">
        <v>26</v>
      </c>
      <c r="AK11" s="26" t="s">
        <v>27</v>
      </c>
      <c r="AN11" s="24" t="s">
        <v>1</v>
      </c>
      <c r="AR11" s="19"/>
      <c r="BE11" s="212"/>
      <c r="BS11" s="16" t="s">
        <v>6</v>
      </c>
    </row>
    <row r="12" spans="1:74" ht="7" customHeight="1">
      <c r="B12" s="19"/>
      <c r="AR12" s="19"/>
      <c r="BE12" s="212"/>
      <c r="BS12" s="16" t="s">
        <v>6</v>
      </c>
    </row>
    <row r="13" spans="1:74" ht="12" customHeight="1">
      <c r="B13" s="19"/>
      <c r="D13" s="26" t="s">
        <v>28</v>
      </c>
      <c r="AK13" s="26" t="s">
        <v>25</v>
      </c>
      <c r="AN13" s="28" t="s">
        <v>29</v>
      </c>
      <c r="AR13" s="19"/>
      <c r="BE13" s="212"/>
      <c r="BS13" s="16" t="s">
        <v>6</v>
      </c>
    </row>
    <row r="14" spans="1:74" ht="12.5">
      <c r="B14" s="19"/>
      <c r="E14" s="217" t="s">
        <v>29</v>
      </c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218"/>
      <c r="V14" s="218"/>
      <c r="W14" s="218"/>
      <c r="X14" s="218"/>
      <c r="Y14" s="218"/>
      <c r="Z14" s="218"/>
      <c r="AA14" s="218"/>
      <c r="AB14" s="218"/>
      <c r="AC14" s="218"/>
      <c r="AD14" s="218"/>
      <c r="AE14" s="218"/>
      <c r="AF14" s="218"/>
      <c r="AG14" s="218"/>
      <c r="AH14" s="218"/>
      <c r="AI14" s="218"/>
      <c r="AJ14" s="218"/>
      <c r="AK14" s="26" t="s">
        <v>27</v>
      </c>
      <c r="AN14" s="28" t="s">
        <v>29</v>
      </c>
      <c r="AR14" s="19"/>
      <c r="BE14" s="212"/>
      <c r="BS14" s="16" t="s">
        <v>6</v>
      </c>
    </row>
    <row r="15" spans="1:74" ht="7" customHeight="1">
      <c r="B15" s="19"/>
      <c r="AR15" s="19"/>
      <c r="BE15" s="212"/>
      <c r="BS15" s="16" t="s">
        <v>3</v>
      </c>
    </row>
    <row r="16" spans="1:74" ht="12" customHeight="1">
      <c r="B16" s="19"/>
      <c r="D16" s="26" t="s">
        <v>30</v>
      </c>
      <c r="AK16" s="26" t="s">
        <v>25</v>
      </c>
      <c r="AN16" s="24" t="s">
        <v>1</v>
      </c>
      <c r="AR16" s="19"/>
      <c r="BE16" s="212"/>
      <c r="BS16" s="16" t="s">
        <v>3</v>
      </c>
    </row>
    <row r="17" spans="2:71" ht="18.5" customHeight="1">
      <c r="B17" s="19"/>
      <c r="E17" s="24" t="s">
        <v>31</v>
      </c>
      <c r="AK17" s="26" t="s">
        <v>27</v>
      </c>
      <c r="AN17" s="24" t="s">
        <v>1</v>
      </c>
      <c r="AR17" s="19"/>
      <c r="BE17" s="212"/>
      <c r="BS17" s="16" t="s">
        <v>32</v>
      </c>
    </row>
    <row r="18" spans="2:71" ht="7" customHeight="1">
      <c r="B18" s="19"/>
      <c r="AR18" s="19"/>
      <c r="BE18" s="212"/>
      <c r="BS18" s="16" t="s">
        <v>6</v>
      </c>
    </row>
    <row r="19" spans="2:71" ht="12" customHeight="1">
      <c r="B19" s="19"/>
      <c r="D19" s="26" t="s">
        <v>33</v>
      </c>
      <c r="AK19" s="26" t="s">
        <v>25</v>
      </c>
      <c r="AN19" s="24" t="s">
        <v>1</v>
      </c>
      <c r="AR19" s="19"/>
      <c r="BE19" s="212"/>
      <c r="BS19" s="16" t="s">
        <v>6</v>
      </c>
    </row>
    <row r="20" spans="2:71" ht="18.5" customHeight="1">
      <c r="B20" s="19"/>
      <c r="E20" s="24" t="s">
        <v>34</v>
      </c>
      <c r="AK20" s="26" t="s">
        <v>27</v>
      </c>
      <c r="AN20" s="24" t="s">
        <v>1</v>
      </c>
      <c r="AR20" s="19"/>
      <c r="BE20" s="212"/>
      <c r="BS20" s="16" t="s">
        <v>32</v>
      </c>
    </row>
    <row r="21" spans="2:71" ht="7" customHeight="1">
      <c r="B21" s="19"/>
      <c r="AR21" s="19"/>
      <c r="BE21" s="212"/>
    </row>
    <row r="22" spans="2:71" ht="12" customHeight="1">
      <c r="B22" s="19"/>
      <c r="D22" s="26" t="s">
        <v>35</v>
      </c>
      <c r="AR22" s="19"/>
      <c r="BE22" s="212"/>
    </row>
    <row r="23" spans="2:71" ht="16.5" customHeight="1">
      <c r="B23" s="19"/>
      <c r="E23" s="219" t="s">
        <v>1</v>
      </c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R23" s="19"/>
      <c r="BE23" s="212"/>
    </row>
    <row r="24" spans="2:71" ht="7" customHeight="1">
      <c r="B24" s="19"/>
      <c r="AR24" s="19"/>
      <c r="BE24" s="212"/>
    </row>
    <row r="25" spans="2:71" ht="7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12"/>
    </row>
    <row r="26" spans="2:71" s="1" customFormat="1" ht="25.9" customHeight="1">
      <c r="B26" s="31"/>
      <c r="D26" s="32" t="s">
        <v>36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20">
        <f>ROUND(AG94,2)</f>
        <v>0</v>
      </c>
      <c r="AL26" s="221"/>
      <c r="AM26" s="221"/>
      <c r="AN26" s="221"/>
      <c r="AO26" s="221"/>
      <c r="AR26" s="31"/>
      <c r="BE26" s="212"/>
    </row>
    <row r="27" spans="2:71" s="1" customFormat="1" ht="7" customHeight="1">
      <c r="B27" s="31"/>
      <c r="AR27" s="31"/>
      <c r="BE27" s="212"/>
    </row>
    <row r="28" spans="2:71" s="1" customFormat="1" ht="12.5">
      <c r="B28" s="31"/>
      <c r="L28" s="222" t="s">
        <v>37</v>
      </c>
      <c r="M28" s="222"/>
      <c r="N28" s="222"/>
      <c r="O28" s="222"/>
      <c r="P28" s="222"/>
      <c r="W28" s="222" t="s">
        <v>38</v>
      </c>
      <c r="X28" s="222"/>
      <c r="Y28" s="222"/>
      <c r="Z28" s="222"/>
      <c r="AA28" s="222"/>
      <c r="AB28" s="222"/>
      <c r="AC28" s="222"/>
      <c r="AD28" s="222"/>
      <c r="AE28" s="222"/>
      <c r="AK28" s="222" t="s">
        <v>39</v>
      </c>
      <c r="AL28" s="222"/>
      <c r="AM28" s="222"/>
      <c r="AN28" s="222"/>
      <c r="AO28" s="222"/>
      <c r="AR28" s="31"/>
      <c r="BE28" s="212"/>
    </row>
    <row r="29" spans="2:71" s="2" customFormat="1" ht="14.4" customHeight="1">
      <c r="B29" s="35"/>
      <c r="D29" s="26" t="s">
        <v>40</v>
      </c>
      <c r="F29" s="26" t="s">
        <v>41</v>
      </c>
      <c r="L29" s="225">
        <v>0.21</v>
      </c>
      <c r="M29" s="224"/>
      <c r="N29" s="224"/>
      <c r="O29" s="224"/>
      <c r="P29" s="224"/>
      <c r="W29" s="223">
        <f>ROUND(AZ94, 2)</f>
        <v>0</v>
      </c>
      <c r="X29" s="224"/>
      <c r="Y29" s="224"/>
      <c r="Z29" s="224"/>
      <c r="AA29" s="224"/>
      <c r="AB29" s="224"/>
      <c r="AC29" s="224"/>
      <c r="AD29" s="224"/>
      <c r="AE29" s="224"/>
      <c r="AK29" s="223">
        <f>ROUND(AV94, 2)</f>
        <v>0</v>
      </c>
      <c r="AL29" s="224"/>
      <c r="AM29" s="224"/>
      <c r="AN29" s="224"/>
      <c r="AO29" s="224"/>
      <c r="AR29" s="35"/>
      <c r="BE29" s="213"/>
    </row>
    <row r="30" spans="2:71" s="2" customFormat="1" ht="14.4" customHeight="1">
      <c r="B30" s="35"/>
      <c r="F30" s="26" t="s">
        <v>42</v>
      </c>
      <c r="L30" s="225">
        <v>0.12</v>
      </c>
      <c r="M30" s="224"/>
      <c r="N30" s="224"/>
      <c r="O30" s="224"/>
      <c r="P30" s="224"/>
      <c r="W30" s="223">
        <f>ROUND(BA94, 2)</f>
        <v>0</v>
      </c>
      <c r="X30" s="224"/>
      <c r="Y30" s="224"/>
      <c r="Z30" s="224"/>
      <c r="AA30" s="224"/>
      <c r="AB30" s="224"/>
      <c r="AC30" s="224"/>
      <c r="AD30" s="224"/>
      <c r="AE30" s="224"/>
      <c r="AK30" s="223">
        <f>ROUND(AW94, 2)</f>
        <v>0</v>
      </c>
      <c r="AL30" s="224"/>
      <c r="AM30" s="224"/>
      <c r="AN30" s="224"/>
      <c r="AO30" s="224"/>
      <c r="AR30" s="35"/>
      <c r="BE30" s="213"/>
    </row>
    <row r="31" spans="2:71" s="2" customFormat="1" ht="14.4" hidden="1" customHeight="1">
      <c r="B31" s="35"/>
      <c r="F31" s="26" t="s">
        <v>43</v>
      </c>
      <c r="L31" s="225">
        <v>0.21</v>
      </c>
      <c r="M31" s="224"/>
      <c r="N31" s="224"/>
      <c r="O31" s="224"/>
      <c r="P31" s="224"/>
      <c r="W31" s="223">
        <f>ROUND(BB94, 2)</f>
        <v>0</v>
      </c>
      <c r="X31" s="224"/>
      <c r="Y31" s="224"/>
      <c r="Z31" s="224"/>
      <c r="AA31" s="224"/>
      <c r="AB31" s="224"/>
      <c r="AC31" s="224"/>
      <c r="AD31" s="224"/>
      <c r="AE31" s="224"/>
      <c r="AK31" s="223">
        <v>0</v>
      </c>
      <c r="AL31" s="224"/>
      <c r="AM31" s="224"/>
      <c r="AN31" s="224"/>
      <c r="AO31" s="224"/>
      <c r="AR31" s="35"/>
      <c r="BE31" s="213"/>
    </row>
    <row r="32" spans="2:71" s="2" customFormat="1" ht="14.4" hidden="1" customHeight="1">
      <c r="B32" s="35"/>
      <c r="F32" s="26" t="s">
        <v>44</v>
      </c>
      <c r="L32" s="225">
        <v>0.12</v>
      </c>
      <c r="M32" s="224"/>
      <c r="N32" s="224"/>
      <c r="O32" s="224"/>
      <c r="P32" s="224"/>
      <c r="W32" s="223">
        <f>ROUND(BC94, 2)</f>
        <v>0</v>
      </c>
      <c r="X32" s="224"/>
      <c r="Y32" s="224"/>
      <c r="Z32" s="224"/>
      <c r="AA32" s="224"/>
      <c r="AB32" s="224"/>
      <c r="AC32" s="224"/>
      <c r="AD32" s="224"/>
      <c r="AE32" s="224"/>
      <c r="AK32" s="223">
        <v>0</v>
      </c>
      <c r="AL32" s="224"/>
      <c r="AM32" s="224"/>
      <c r="AN32" s="224"/>
      <c r="AO32" s="224"/>
      <c r="AR32" s="35"/>
      <c r="BE32" s="213"/>
    </row>
    <row r="33" spans="2:57" s="2" customFormat="1" ht="14.4" hidden="1" customHeight="1">
      <c r="B33" s="35"/>
      <c r="F33" s="26" t="s">
        <v>45</v>
      </c>
      <c r="L33" s="225">
        <v>0</v>
      </c>
      <c r="M33" s="224"/>
      <c r="N33" s="224"/>
      <c r="O33" s="224"/>
      <c r="P33" s="224"/>
      <c r="W33" s="223">
        <f>ROUND(BD94, 2)</f>
        <v>0</v>
      </c>
      <c r="X33" s="224"/>
      <c r="Y33" s="224"/>
      <c r="Z33" s="224"/>
      <c r="AA33" s="224"/>
      <c r="AB33" s="224"/>
      <c r="AC33" s="224"/>
      <c r="AD33" s="224"/>
      <c r="AE33" s="224"/>
      <c r="AK33" s="223">
        <v>0</v>
      </c>
      <c r="AL33" s="224"/>
      <c r="AM33" s="224"/>
      <c r="AN33" s="224"/>
      <c r="AO33" s="224"/>
      <c r="AR33" s="35"/>
      <c r="BE33" s="213"/>
    </row>
    <row r="34" spans="2:57" s="1" customFormat="1" ht="7" customHeight="1">
      <c r="B34" s="31"/>
      <c r="AR34" s="31"/>
      <c r="BE34" s="212"/>
    </row>
    <row r="35" spans="2:57" s="1" customFormat="1" ht="25.9" customHeight="1">
      <c r="B35" s="31"/>
      <c r="C35" s="36"/>
      <c r="D35" s="37" t="s">
        <v>46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47</v>
      </c>
      <c r="U35" s="38"/>
      <c r="V35" s="38"/>
      <c r="W35" s="38"/>
      <c r="X35" s="229" t="s">
        <v>48</v>
      </c>
      <c r="Y35" s="227"/>
      <c r="Z35" s="227"/>
      <c r="AA35" s="227"/>
      <c r="AB35" s="227"/>
      <c r="AC35" s="38"/>
      <c r="AD35" s="38"/>
      <c r="AE35" s="38"/>
      <c r="AF35" s="38"/>
      <c r="AG35" s="38"/>
      <c r="AH35" s="38"/>
      <c r="AI35" s="38"/>
      <c r="AJ35" s="38"/>
      <c r="AK35" s="226">
        <f>SUM(AK26:AK33)</f>
        <v>0</v>
      </c>
      <c r="AL35" s="227"/>
      <c r="AM35" s="227"/>
      <c r="AN35" s="227"/>
      <c r="AO35" s="228"/>
      <c r="AP35" s="36"/>
      <c r="AQ35" s="36"/>
      <c r="AR35" s="31"/>
    </row>
    <row r="36" spans="2:57" s="1" customFormat="1" ht="7" customHeight="1">
      <c r="B36" s="31"/>
      <c r="AR36" s="31"/>
    </row>
    <row r="37" spans="2:57" s="1" customFormat="1" ht="14.4" customHeight="1">
      <c r="B37" s="31"/>
      <c r="AR37" s="31"/>
    </row>
    <row r="38" spans="2:57" ht="14.4" customHeight="1">
      <c r="B38" s="19"/>
      <c r="AR38" s="19"/>
    </row>
    <row r="39" spans="2:57" ht="14.4" customHeight="1">
      <c r="B39" s="19"/>
      <c r="AR39" s="19"/>
    </row>
    <row r="40" spans="2:57" ht="14.4" customHeight="1">
      <c r="B40" s="19"/>
      <c r="AR40" s="19"/>
    </row>
    <row r="41" spans="2:57" ht="14.4" customHeight="1">
      <c r="B41" s="19"/>
      <c r="AR41" s="19"/>
    </row>
    <row r="42" spans="2:57" ht="14.4" customHeight="1">
      <c r="B42" s="19"/>
      <c r="AR42" s="19"/>
    </row>
    <row r="43" spans="2:57" ht="14.4" customHeight="1">
      <c r="B43" s="19"/>
      <c r="AR43" s="19"/>
    </row>
    <row r="44" spans="2:57" ht="14.4" customHeight="1">
      <c r="B44" s="19"/>
      <c r="AR44" s="19"/>
    </row>
    <row r="45" spans="2:57" ht="14.4" customHeight="1">
      <c r="B45" s="19"/>
      <c r="AR45" s="19"/>
    </row>
    <row r="46" spans="2:57" ht="14.4" customHeight="1">
      <c r="B46" s="19"/>
      <c r="AR46" s="19"/>
    </row>
    <row r="47" spans="2:57" ht="14.4" customHeight="1">
      <c r="B47" s="19"/>
      <c r="AR47" s="19"/>
    </row>
    <row r="48" spans="2:57" ht="14.4" customHeight="1">
      <c r="B48" s="19"/>
      <c r="AR48" s="19"/>
    </row>
    <row r="49" spans="2:44" s="1" customFormat="1" ht="14.4" customHeight="1">
      <c r="B49" s="31"/>
      <c r="D49" s="40" t="s">
        <v>49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50</v>
      </c>
      <c r="AI49" s="41"/>
      <c r="AJ49" s="41"/>
      <c r="AK49" s="41"/>
      <c r="AL49" s="41"/>
      <c r="AM49" s="41"/>
      <c r="AN49" s="41"/>
      <c r="AO49" s="41"/>
      <c r="AR49" s="31"/>
    </row>
    <row r="50" spans="2:44" ht="10">
      <c r="B50" s="19"/>
      <c r="AR50" s="19"/>
    </row>
    <row r="51" spans="2:44" ht="10">
      <c r="B51" s="19"/>
      <c r="AR51" s="19"/>
    </row>
    <row r="52" spans="2:44" ht="10">
      <c r="B52" s="19"/>
      <c r="AR52" s="19"/>
    </row>
    <row r="53" spans="2:44" ht="10">
      <c r="B53" s="19"/>
      <c r="AR53" s="19"/>
    </row>
    <row r="54" spans="2:44" ht="10">
      <c r="B54" s="19"/>
      <c r="AR54" s="19"/>
    </row>
    <row r="55" spans="2:44" ht="10">
      <c r="B55" s="19"/>
      <c r="AR55" s="19"/>
    </row>
    <row r="56" spans="2:44" ht="10">
      <c r="B56" s="19"/>
      <c r="AR56" s="19"/>
    </row>
    <row r="57" spans="2:44" ht="10">
      <c r="B57" s="19"/>
      <c r="AR57" s="19"/>
    </row>
    <row r="58" spans="2:44" ht="10">
      <c r="B58" s="19"/>
      <c r="AR58" s="19"/>
    </row>
    <row r="59" spans="2:44" ht="10">
      <c r="B59" s="19"/>
      <c r="AR59" s="19"/>
    </row>
    <row r="60" spans="2:44" s="1" customFormat="1" ht="12.5">
      <c r="B60" s="31"/>
      <c r="D60" s="42" t="s">
        <v>51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52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51</v>
      </c>
      <c r="AI60" s="33"/>
      <c r="AJ60" s="33"/>
      <c r="AK60" s="33"/>
      <c r="AL60" s="33"/>
      <c r="AM60" s="42" t="s">
        <v>52</v>
      </c>
      <c r="AN60" s="33"/>
      <c r="AO60" s="33"/>
      <c r="AR60" s="31"/>
    </row>
    <row r="61" spans="2:44" ht="10">
      <c r="B61" s="19"/>
      <c r="AR61" s="19"/>
    </row>
    <row r="62" spans="2:44" ht="10">
      <c r="B62" s="19"/>
      <c r="AR62" s="19"/>
    </row>
    <row r="63" spans="2:44" ht="10">
      <c r="B63" s="19"/>
      <c r="AR63" s="19"/>
    </row>
    <row r="64" spans="2:44" s="1" customFormat="1" ht="13">
      <c r="B64" s="31"/>
      <c r="D64" s="40" t="s">
        <v>53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54</v>
      </c>
      <c r="AI64" s="41"/>
      <c r="AJ64" s="41"/>
      <c r="AK64" s="41"/>
      <c r="AL64" s="41"/>
      <c r="AM64" s="41"/>
      <c r="AN64" s="41"/>
      <c r="AO64" s="41"/>
      <c r="AR64" s="31"/>
    </row>
    <row r="65" spans="2:44" ht="10">
      <c r="B65" s="19"/>
      <c r="AR65" s="19"/>
    </row>
    <row r="66" spans="2:44" ht="10">
      <c r="B66" s="19"/>
      <c r="AR66" s="19"/>
    </row>
    <row r="67" spans="2:44" ht="10">
      <c r="B67" s="19"/>
      <c r="AR67" s="19"/>
    </row>
    <row r="68" spans="2:44" ht="10">
      <c r="B68" s="19"/>
      <c r="AR68" s="19"/>
    </row>
    <row r="69" spans="2:44" ht="10">
      <c r="B69" s="19"/>
      <c r="AR69" s="19"/>
    </row>
    <row r="70" spans="2:44" ht="10">
      <c r="B70" s="19"/>
      <c r="AR70" s="19"/>
    </row>
    <row r="71" spans="2:44" ht="10">
      <c r="B71" s="19"/>
      <c r="AR71" s="19"/>
    </row>
    <row r="72" spans="2:44" ht="10">
      <c r="B72" s="19"/>
      <c r="AR72" s="19"/>
    </row>
    <row r="73" spans="2:44" ht="10">
      <c r="B73" s="19"/>
      <c r="AR73" s="19"/>
    </row>
    <row r="74" spans="2:44" ht="10">
      <c r="B74" s="19"/>
      <c r="AR74" s="19"/>
    </row>
    <row r="75" spans="2:44" s="1" customFormat="1" ht="12.5">
      <c r="B75" s="31"/>
      <c r="D75" s="42" t="s">
        <v>51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52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51</v>
      </c>
      <c r="AI75" s="33"/>
      <c r="AJ75" s="33"/>
      <c r="AK75" s="33"/>
      <c r="AL75" s="33"/>
      <c r="AM75" s="42" t="s">
        <v>52</v>
      </c>
      <c r="AN75" s="33"/>
      <c r="AO75" s="33"/>
      <c r="AR75" s="31"/>
    </row>
    <row r="76" spans="2:44" s="1" customFormat="1" ht="10">
      <c r="B76" s="31"/>
      <c r="AR76" s="31"/>
    </row>
    <row r="77" spans="2:44" s="1" customFormat="1" ht="7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5" customHeight="1">
      <c r="B82" s="31"/>
      <c r="C82" s="20" t="s">
        <v>55</v>
      </c>
      <c r="AR82" s="31"/>
    </row>
    <row r="83" spans="1:91" s="1" customFormat="1" ht="7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Javoricko</v>
      </c>
      <c r="AR84" s="47"/>
    </row>
    <row r="85" spans="1:91" s="4" customFormat="1" ht="37" customHeight="1">
      <c r="B85" s="48"/>
      <c r="C85" s="49" t="s">
        <v>16</v>
      </c>
      <c r="L85" s="188" t="str">
        <f>K6</f>
        <v>Oprava veřejného prostranství na ul. Javoříčko, Šumperk</v>
      </c>
      <c r="M85" s="189"/>
      <c r="N85" s="189"/>
      <c r="O85" s="189"/>
      <c r="P85" s="189"/>
      <c r="Q85" s="189"/>
      <c r="R85" s="189"/>
      <c r="S85" s="189"/>
      <c r="T85" s="189"/>
      <c r="U85" s="189"/>
      <c r="V85" s="189"/>
      <c r="W85" s="189"/>
      <c r="X85" s="189"/>
      <c r="Y85" s="189"/>
      <c r="Z85" s="189"/>
      <c r="AA85" s="189"/>
      <c r="AB85" s="189"/>
      <c r="AC85" s="189"/>
      <c r="AD85" s="189"/>
      <c r="AE85" s="189"/>
      <c r="AF85" s="189"/>
      <c r="AG85" s="189"/>
      <c r="AH85" s="189"/>
      <c r="AI85" s="189"/>
      <c r="AJ85" s="189"/>
      <c r="AK85" s="189"/>
      <c r="AL85" s="189"/>
      <c r="AM85" s="189"/>
      <c r="AN85" s="189"/>
      <c r="AO85" s="189"/>
      <c r="AR85" s="48"/>
    </row>
    <row r="86" spans="1:91" s="1" customFormat="1" ht="7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>Šumperk</v>
      </c>
      <c r="AI87" s="26" t="s">
        <v>22</v>
      </c>
      <c r="AM87" s="190" t="str">
        <f>IF(AN8= "","",AN8)</f>
        <v>16. 5. 2025</v>
      </c>
      <c r="AN87" s="190"/>
      <c r="AR87" s="31"/>
    </row>
    <row r="88" spans="1:91" s="1" customFormat="1" ht="7" customHeight="1">
      <c r="B88" s="31"/>
      <c r="AR88" s="31"/>
    </row>
    <row r="89" spans="1:91" s="1" customFormat="1" ht="15.15" customHeight="1">
      <c r="B89" s="31"/>
      <c r="C89" s="26" t="s">
        <v>24</v>
      </c>
      <c r="L89" s="3" t="str">
        <f>IF(E11= "","",E11)</f>
        <v>Město  Šumperk</v>
      </c>
      <c r="AI89" s="26" t="s">
        <v>30</v>
      </c>
      <c r="AM89" s="195" t="str">
        <f>IF(E17="","",E17)</f>
        <v>Ing.Zdeněk  Vitásek</v>
      </c>
      <c r="AN89" s="196"/>
      <c r="AO89" s="196"/>
      <c r="AP89" s="196"/>
      <c r="AR89" s="31"/>
      <c r="AS89" s="191" t="s">
        <v>56</v>
      </c>
      <c r="AT89" s="192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15" customHeight="1">
      <c r="B90" s="31"/>
      <c r="C90" s="26" t="s">
        <v>28</v>
      </c>
      <c r="L90" s="3" t="str">
        <f>IF(E14= "Vyplň údaj","",E14)</f>
        <v/>
      </c>
      <c r="AI90" s="26" t="s">
        <v>33</v>
      </c>
      <c r="AM90" s="195" t="str">
        <f>IF(E20="","",E20)</f>
        <v>Martin  Pniok</v>
      </c>
      <c r="AN90" s="196"/>
      <c r="AO90" s="196"/>
      <c r="AP90" s="196"/>
      <c r="AR90" s="31"/>
      <c r="AS90" s="193"/>
      <c r="AT90" s="194"/>
      <c r="BD90" s="55"/>
    </row>
    <row r="91" spans="1:91" s="1" customFormat="1" ht="10.75" customHeight="1">
      <c r="B91" s="31"/>
      <c r="AR91" s="31"/>
      <c r="AS91" s="193"/>
      <c r="AT91" s="194"/>
      <c r="BD91" s="55"/>
    </row>
    <row r="92" spans="1:91" s="1" customFormat="1" ht="29.25" customHeight="1">
      <c r="B92" s="31"/>
      <c r="C92" s="197" t="s">
        <v>57</v>
      </c>
      <c r="D92" s="198"/>
      <c r="E92" s="198"/>
      <c r="F92" s="198"/>
      <c r="G92" s="198"/>
      <c r="H92" s="56"/>
      <c r="I92" s="200" t="s">
        <v>58</v>
      </c>
      <c r="J92" s="198"/>
      <c r="K92" s="198"/>
      <c r="L92" s="198"/>
      <c r="M92" s="198"/>
      <c r="N92" s="198"/>
      <c r="O92" s="198"/>
      <c r="P92" s="198"/>
      <c r="Q92" s="198"/>
      <c r="R92" s="198"/>
      <c r="S92" s="198"/>
      <c r="T92" s="198"/>
      <c r="U92" s="198"/>
      <c r="V92" s="198"/>
      <c r="W92" s="198"/>
      <c r="X92" s="198"/>
      <c r="Y92" s="198"/>
      <c r="Z92" s="198"/>
      <c r="AA92" s="198"/>
      <c r="AB92" s="198"/>
      <c r="AC92" s="198"/>
      <c r="AD92" s="198"/>
      <c r="AE92" s="198"/>
      <c r="AF92" s="198"/>
      <c r="AG92" s="199" t="s">
        <v>59</v>
      </c>
      <c r="AH92" s="198"/>
      <c r="AI92" s="198"/>
      <c r="AJ92" s="198"/>
      <c r="AK92" s="198"/>
      <c r="AL92" s="198"/>
      <c r="AM92" s="198"/>
      <c r="AN92" s="200" t="s">
        <v>60</v>
      </c>
      <c r="AO92" s="198"/>
      <c r="AP92" s="201"/>
      <c r="AQ92" s="57" t="s">
        <v>61</v>
      </c>
      <c r="AR92" s="31"/>
      <c r="AS92" s="58" t="s">
        <v>62</v>
      </c>
      <c r="AT92" s="59" t="s">
        <v>63</v>
      </c>
      <c r="AU92" s="59" t="s">
        <v>64</v>
      </c>
      <c r="AV92" s="59" t="s">
        <v>65</v>
      </c>
      <c r="AW92" s="59" t="s">
        <v>66</v>
      </c>
      <c r="AX92" s="59" t="s">
        <v>67</v>
      </c>
      <c r="AY92" s="59" t="s">
        <v>68</v>
      </c>
      <c r="AZ92" s="59" t="s">
        <v>69</v>
      </c>
      <c r="BA92" s="59" t="s">
        <v>70</v>
      </c>
      <c r="BB92" s="59" t="s">
        <v>71</v>
      </c>
      <c r="BC92" s="59" t="s">
        <v>72</v>
      </c>
      <c r="BD92" s="60" t="s">
        <v>73</v>
      </c>
    </row>
    <row r="93" spans="1:91" s="1" customFormat="1" ht="10.75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" customHeight="1">
      <c r="B94" s="62"/>
      <c r="C94" s="63" t="s">
        <v>74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09">
        <f>ROUND(AG95,2)</f>
        <v>0</v>
      </c>
      <c r="AH94" s="209"/>
      <c r="AI94" s="209"/>
      <c r="AJ94" s="209"/>
      <c r="AK94" s="209"/>
      <c r="AL94" s="209"/>
      <c r="AM94" s="209"/>
      <c r="AN94" s="210">
        <f t="shared" ref="AN94:AN103" si="0">SUM(AG94,AT94)</f>
        <v>0</v>
      </c>
      <c r="AO94" s="210"/>
      <c r="AP94" s="210"/>
      <c r="AQ94" s="66" t="s">
        <v>1</v>
      </c>
      <c r="AR94" s="62"/>
      <c r="AS94" s="67">
        <f>ROUND(AS95,2)</f>
        <v>0</v>
      </c>
      <c r="AT94" s="68">
        <f t="shared" ref="AT94:AT103" si="1">ROUND(SUM(AV94:AW94),2)</f>
        <v>0</v>
      </c>
      <c r="AU94" s="69">
        <f>ROUND(AU95,5)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75</v>
      </c>
      <c r="BT94" s="71" t="s">
        <v>76</v>
      </c>
      <c r="BU94" s="72" t="s">
        <v>77</v>
      </c>
      <c r="BV94" s="71" t="s">
        <v>78</v>
      </c>
      <c r="BW94" s="71" t="s">
        <v>4</v>
      </c>
      <c r="BX94" s="71" t="s">
        <v>79</v>
      </c>
      <c r="CL94" s="71" t="s">
        <v>1</v>
      </c>
    </row>
    <row r="95" spans="1:91" s="6" customFormat="1" ht="16.5" customHeight="1">
      <c r="B95" s="73"/>
      <c r="C95" s="74"/>
      <c r="D95" s="205" t="s">
        <v>80</v>
      </c>
      <c r="E95" s="205"/>
      <c r="F95" s="205"/>
      <c r="G95" s="205"/>
      <c r="H95" s="205"/>
      <c r="I95" s="75"/>
      <c r="J95" s="205" t="s">
        <v>81</v>
      </c>
      <c r="K95" s="205"/>
      <c r="L95" s="205"/>
      <c r="M95" s="205"/>
      <c r="N95" s="205"/>
      <c r="O95" s="205"/>
      <c r="P95" s="205"/>
      <c r="Q95" s="205"/>
      <c r="R95" s="205"/>
      <c r="S95" s="205"/>
      <c r="T95" s="205"/>
      <c r="U95" s="205"/>
      <c r="V95" s="205"/>
      <c r="W95" s="205"/>
      <c r="X95" s="205"/>
      <c r="Y95" s="205"/>
      <c r="Z95" s="205"/>
      <c r="AA95" s="205"/>
      <c r="AB95" s="205"/>
      <c r="AC95" s="205"/>
      <c r="AD95" s="205"/>
      <c r="AE95" s="205"/>
      <c r="AF95" s="205"/>
      <c r="AG95" s="202">
        <f>ROUND(SUM(AG96:AG103),2)</f>
        <v>0</v>
      </c>
      <c r="AH95" s="203"/>
      <c r="AI95" s="203"/>
      <c r="AJ95" s="203"/>
      <c r="AK95" s="203"/>
      <c r="AL95" s="203"/>
      <c r="AM95" s="203"/>
      <c r="AN95" s="204">
        <f t="shared" si="0"/>
        <v>0</v>
      </c>
      <c r="AO95" s="203"/>
      <c r="AP95" s="203"/>
      <c r="AQ95" s="76" t="s">
        <v>82</v>
      </c>
      <c r="AR95" s="73"/>
      <c r="AS95" s="77">
        <f>ROUND(SUM(AS96:AS103),2)</f>
        <v>0</v>
      </c>
      <c r="AT95" s="78">
        <f t="shared" si="1"/>
        <v>0</v>
      </c>
      <c r="AU95" s="79">
        <f>ROUND(SUM(AU96:AU103),5)</f>
        <v>0</v>
      </c>
      <c r="AV95" s="78">
        <f>ROUND(AZ95*L29,2)</f>
        <v>0</v>
      </c>
      <c r="AW95" s="78">
        <f>ROUND(BA95*L30,2)</f>
        <v>0</v>
      </c>
      <c r="AX95" s="78">
        <f>ROUND(BB95*L29,2)</f>
        <v>0</v>
      </c>
      <c r="AY95" s="78">
        <f>ROUND(BC95*L30,2)</f>
        <v>0</v>
      </c>
      <c r="AZ95" s="78">
        <f>ROUND(SUM(AZ96:AZ103),2)</f>
        <v>0</v>
      </c>
      <c r="BA95" s="78">
        <f>ROUND(SUM(BA96:BA103),2)</f>
        <v>0</v>
      </c>
      <c r="BB95" s="78">
        <f>ROUND(SUM(BB96:BB103),2)</f>
        <v>0</v>
      </c>
      <c r="BC95" s="78">
        <f>ROUND(SUM(BC96:BC103),2)</f>
        <v>0</v>
      </c>
      <c r="BD95" s="80">
        <f>ROUND(SUM(BD96:BD103),2)</f>
        <v>0</v>
      </c>
      <c r="BS95" s="81" t="s">
        <v>75</v>
      </c>
      <c r="BT95" s="81" t="s">
        <v>83</v>
      </c>
      <c r="BU95" s="81" t="s">
        <v>77</v>
      </c>
      <c r="BV95" s="81" t="s">
        <v>78</v>
      </c>
      <c r="BW95" s="81" t="s">
        <v>84</v>
      </c>
      <c r="BX95" s="81" t="s">
        <v>4</v>
      </c>
      <c r="CL95" s="81" t="s">
        <v>1</v>
      </c>
      <c r="CM95" s="81" t="s">
        <v>85</v>
      </c>
    </row>
    <row r="96" spans="1:91" s="3" customFormat="1" ht="23.25" customHeight="1">
      <c r="A96" s="82" t="s">
        <v>86</v>
      </c>
      <c r="B96" s="47"/>
      <c r="C96" s="9"/>
      <c r="D96" s="9"/>
      <c r="E96" s="208" t="s">
        <v>87</v>
      </c>
      <c r="F96" s="208"/>
      <c r="G96" s="208"/>
      <c r="H96" s="208"/>
      <c r="I96" s="208"/>
      <c r="J96" s="9"/>
      <c r="K96" s="208" t="s">
        <v>88</v>
      </c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  <c r="Z96" s="208"/>
      <c r="AA96" s="208"/>
      <c r="AB96" s="208"/>
      <c r="AC96" s="208"/>
      <c r="AD96" s="208"/>
      <c r="AE96" s="208"/>
      <c r="AF96" s="208"/>
      <c r="AG96" s="206">
        <f>'SO 001 - Příprava území ,...'!J32</f>
        <v>0</v>
      </c>
      <c r="AH96" s="207"/>
      <c r="AI96" s="207"/>
      <c r="AJ96" s="207"/>
      <c r="AK96" s="207"/>
      <c r="AL96" s="207"/>
      <c r="AM96" s="207"/>
      <c r="AN96" s="206">
        <f t="shared" si="0"/>
        <v>0</v>
      </c>
      <c r="AO96" s="207"/>
      <c r="AP96" s="207"/>
      <c r="AQ96" s="83" t="s">
        <v>89</v>
      </c>
      <c r="AR96" s="47"/>
      <c r="AS96" s="84">
        <v>0</v>
      </c>
      <c r="AT96" s="85">
        <f t="shared" si="1"/>
        <v>0</v>
      </c>
      <c r="AU96" s="86">
        <f>'SO 001 - Příprava území ,...'!P124</f>
        <v>0</v>
      </c>
      <c r="AV96" s="85">
        <f>'SO 001 - Příprava území ,...'!J35</f>
        <v>0</v>
      </c>
      <c r="AW96" s="85">
        <f>'SO 001 - Příprava území ,...'!J36</f>
        <v>0</v>
      </c>
      <c r="AX96" s="85">
        <f>'SO 001 - Příprava území ,...'!J37</f>
        <v>0</v>
      </c>
      <c r="AY96" s="85">
        <f>'SO 001 - Příprava území ,...'!J38</f>
        <v>0</v>
      </c>
      <c r="AZ96" s="85">
        <f>'SO 001 - Příprava území ,...'!F35</f>
        <v>0</v>
      </c>
      <c r="BA96" s="85">
        <f>'SO 001 - Příprava území ,...'!F36</f>
        <v>0</v>
      </c>
      <c r="BB96" s="85">
        <f>'SO 001 - Příprava území ,...'!F37</f>
        <v>0</v>
      </c>
      <c r="BC96" s="85">
        <f>'SO 001 - Příprava území ,...'!F38</f>
        <v>0</v>
      </c>
      <c r="BD96" s="87">
        <f>'SO 001 - Příprava území ,...'!F39</f>
        <v>0</v>
      </c>
      <c r="BT96" s="24" t="s">
        <v>85</v>
      </c>
      <c r="BV96" s="24" t="s">
        <v>78</v>
      </c>
      <c r="BW96" s="24" t="s">
        <v>90</v>
      </c>
      <c r="BX96" s="24" t="s">
        <v>84</v>
      </c>
      <c r="CL96" s="24" t="s">
        <v>1</v>
      </c>
    </row>
    <row r="97" spans="1:90" s="3" customFormat="1" ht="16.5" customHeight="1">
      <c r="A97" s="82" t="s">
        <v>86</v>
      </c>
      <c r="B97" s="47"/>
      <c r="C97" s="9"/>
      <c r="D97" s="9"/>
      <c r="E97" s="208" t="s">
        <v>91</v>
      </c>
      <c r="F97" s="208"/>
      <c r="G97" s="208"/>
      <c r="H97" s="208"/>
      <c r="I97" s="208"/>
      <c r="J97" s="9"/>
      <c r="K97" s="208" t="s">
        <v>92</v>
      </c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  <c r="AC97" s="208"/>
      <c r="AD97" s="208"/>
      <c r="AE97" s="208"/>
      <c r="AF97" s="208"/>
      <c r="AG97" s="206">
        <f>'SO 101 - Chodník + 102 - ...'!J32</f>
        <v>0</v>
      </c>
      <c r="AH97" s="207"/>
      <c r="AI97" s="207"/>
      <c r="AJ97" s="207"/>
      <c r="AK97" s="207"/>
      <c r="AL97" s="207"/>
      <c r="AM97" s="207"/>
      <c r="AN97" s="206">
        <f t="shared" si="0"/>
        <v>0</v>
      </c>
      <c r="AO97" s="207"/>
      <c r="AP97" s="207"/>
      <c r="AQ97" s="83" t="s">
        <v>89</v>
      </c>
      <c r="AR97" s="47"/>
      <c r="AS97" s="84">
        <v>0</v>
      </c>
      <c r="AT97" s="85">
        <f t="shared" si="1"/>
        <v>0</v>
      </c>
      <c r="AU97" s="86">
        <f>'SO 101 - Chodník + 102 - ...'!P131</f>
        <v>0</v>
      </c>
      <c r="AV97" s="85">
        <f>'SO 101 - Chodník + 102 - ...'!J35</f>
        <v>0</v>
      </c>
      <c r="AW97" s="85">
        <f>'SO 101 - Chodník + 102 - ...'!J36</f>
        <v>0</v>
      </c>
      <c r="AX97" s="85">
        <f>'SO 101 - Chodník + 102 - ...'!J37</f>
        <v>0</v>
      </c>
      <c r="AY97" s="85">
        <f>'SO 101 - Chodník + 102 - ...'!J38</f>
        <v>0</v>
      </c>
      <c r="AZ97" s="85">
        <f>'SO 101 - Chodník + 102 - ...'!F35</f>
        <v>0</v>
      </c>
      <c r="BA97" s="85">
        <f>'SO 101 - Chodník + 102 - ...'!F36</f>
        <v>0</v>
      </c>
      <c r="BB97" s="85">
        <f>'SO 101 - Chodník + 102 - ...'!F37</f>
        <v>0</v>
      </c>
      <c r="BC97" s="85">
        <f>'SO 101 - Chodník + 102 - ...'!F38</f>
        <v>0</v>
      </c>
      <c r="BD97" s="87">
        <f>'SO 101 - Chodník + 102 - ...'!F39</f>
        <v>0</v>
      </c>
      <c r="BT97" s="24" t="s">
        <v>85</v>
      </c>
      <c r="BV97" s="24" t="s">
        <v>78</v>
      </c>
      <c r="BW97" s="24" t="s">
        <v>93</v>
      </c>
      <c r="BX97" s="24" t="s">
        <v>84</v>
      </c>
      <c r="CL97" s="24" t="s">
        <v>1</v>
      </c>
    </row>
    <row r="98" spans="1:90" s="3" customFormat="1" ht="16.5" customHeight="1">
      <c r="A98" s="82" t="s">
        <v>86</v>
      </c>
      <c r="B98" s="47"/>
      <c r="C98" s="9"/>
      <c r="D98" s="9"/>
      <c r="E98" s="208" t="s">
        <v>94</v>
      </c>
      <c r="F98" s="208"/>
      <c r="G98" s="208"/>
      <c r="H98" s="208"/>
      <c r="I98" s="208"/>
      <c r="J98" s="9"/>
      <c r="K98" s="208" t="s">
        <v>95</v>
      </c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208"/>
      <c r="AA98" s="208"/>
      <c r="AB98" s="208"/>
      <c r="AC98" s="208"/>
      <c r="AD98" s="208"/>
      <c r="AE98" s="208"/>
      <c r="AF98" s="208"/>
      <c r="AG98" s="206">
        <f>'SO 103 - Obrusná vrstva v...'!J32</f>
        <v>0</v>
      </c>
      <c r="AH98" s="207"/>
      <c r="AI98" s="207"/>
      <c r="AJ98" s="207"/>
      <c r="AK98" s="207"/>
      <c r="AL98" s="207"/>
      <c r="AM98" s="207"/>
      <c r="AN98" s="206">
        <f t="shared" si="0"/>
        <v>0</v>
      </c>
      <c r="AO98" s="207"/>
      <c r="AP98" s="207"/>
      <c r="AQ98" s="83" t="s">
        <v>89</v>
      </c>
      <c r="AR98" s="47"/>
      <c r="AS98" s="84">
        <v>0</v>
      </c>
      <c r="AT98" s="85">
        <f t="shared" si="1"/>
        <v>0</v>
      </c>
      <c r="AU98" s="86">
        <f>'SO 103 - Obrusná vrstva v...'!P126</f>
        <v>0</v>
      </c>
      <c r="AV98" s="85">
        <f>'SO 103 - Obrusná vrstva v...'!J35</f>
        <v>0</v>
      </c>
      <c r="AW98" s="85">
        <f>'SO 103 - Obrusná vrstva v...'!J36</f>
        <v>0</v>
      </c>
      <c r="AX98" s="85">
        <f>'SO 103 - Obrusná vrstva v...'!J37</f>
        <v>0</v>
      </c>
      <c r="AY98" s="85">
        <f>'SO 103 - Obrusná vrstva v...'!J38</f>
        <v>0</v>
      </c>
      <c r="AZ98" s="85">
        <f>'SO 103 - Obrusná vrstva v...'!F35</f>
        <v>0</v>
      </c>
      <c r="BA98" s="85">
        <f>'SO 103 - Obrusná vrstva v...'!F36</f>
        <v>0</v>
      </c>
      <c r="BB98" s="85">
        <f>'SO 103 - Obrusná vrstva v...'!F37</f>
        <v>0</v>
      </c>
      <c r="BC98" s="85">
        <f>'SO 103 - Obrusná vrstva v...'!F38</f>
        <v>0</v>
      </c>
      <c r="BD98" s="87">
        <f>'SO 103 - Obrusná vrstva v...'!F39</f>
        <v>0</v>
      </c>
      <c r="BT98" s="24" t="s">
        <v>85</v>
      </c>
      <c r="BV98" s="24" t="s">
        <v>78</v>
      </c>
      <c r="BW98" s="24" t="s">
        <v>96</v>
      </c>
      <c r="BX98" s="24" t="s">
        <v>84</v>
      </c>
      <c r="CL98" s="24" t="s">
        <v>1</v>
      </c>
    </row>
    <row r="99" spans="1:90" s="3" customFormat="1" ht="16.5" customHeight="1">
      <c r="A99" s="82" t="s">
        <v>86</v>
      </c>
      <c r="B99" s="47"/>
      <c r="C99" s="9"/>
      <c r="D99" s="9"/>
      <c r="E99" s="208" t="s">
        <v>97</v>
      </c>
      <c r="F99" s="208"/>
      <c r="G99" s="208"/>
      <c r="H99" s="208"/>
      <c r="I99" s="208"/>
      <c r="J99" s="9"/>
      <c r="K99" s="208" t="s">
        <v>98</v>
      </c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  <c r="X99" s="208"/>
      <c r="Y99" s="208"/>
      <c r="Z99" s="208"/>
      <c r="AA99" s="208"/>
      <c r="AB99" s="208"/>
      <c r="AC99" s="208"/>
      <c r="AD99" s="208"/>
      <c r="AE99" s="208"/>
      <c r="AF99" s="208"/>
      <c r="AG99" s="206">
        <f>'SO 191 - Dopravní značení...'!J32</f>
        <v>0</v>
      </c>
      <c r="AH99" s="207"/>
      <c r="AI99" s="207"/>
      <c r="AJ99" s="207"/>
      <c r="AK99" s="207"/>
      <c r="AL99" s="207"/>
      <c r="AM99" s="207"/>
      <c r="AN99" s="206">
        <f t="shared" si="0"/>
        <v>0</v>
      </c>
      <c r="AO99" s="207"/>
      <c r="AP99" s="207"/>
      <c r="AQ99" s="83" t="s">
        <v>89</v>
      </c>
      <c r="AR99" s="47"/>
      <c r="AS99" s="84">
        <v>0</v>
      </c>
      <c r="AT99" s="85">
        <f t="shared" si="1"/>
        <v>0</v>
      </c>
      <c r="AU99" s="86">
        <f>'SO 191 - Dopravní značení...'!P122</f>
        <v>0</v>
      </c>
      <c r="AV99" s="85">
        <f>'SO 191 - Dopravní značení...'!J35</f>
        <v>0</v>
      </c>
      <c r="AW99" s="85">
        <f>'SO 191 - Dopravní značení...'!J36</f>
        <v>0</v>
      </c>
      <c r="AX99" s="85">
        <f>'SO 191 - Dopravní značení...'!J37</f>
        <v>0</v>
      </c>
      <c r="AY99" s="85">
        <f>'SO 191 - Dopravní značení...'!J38</f>
        <v>0</v>
      </c>
      <c r="AZ99" s="85">
        <f>'SO 191 - Dopravní značení...'!F35</f>
        <v>0</v>
      </c>
      <c r="BA99" s="85">
        <f>'SO 191 - Dopravní značení...'!F36</f>
        <v>0</v>
      </c>
      <c r="BB99" s="85">
        <f>'SO 191 - Dopravní značení...'!F37</f>
        <v>0</v>
      </c>
      <c r="BC99" s="85">
        <f>'SO 191 - Dopravní značení...'!F38</f>
        <v>0</v>
      </c>
      <c r="BD99" s="87">
        <f>'SO 191 - Dopravní značení...'!F39</f>
        <v>0</v>
      </c>
      <c r="BT99" s="24" t="s">
        <v>85</v>
      </c>
      <c r="BV99" s="24" t="s">
        <v>78</v>
      </c>
      <c r="BW99" s="24" t="s">
        <v>99</v>
      </c>
      <c r="BX99" s="24" t="s">
        <v>84</v>
      </c>
      <c r="CL99" s="24" t="s">
        <v>1</v>
      </c>
    </row>
    <row r="100" spans="1:90" s="3" customFormat="1" ht="16.5" customHeight="1">
      <c r="A100" s="82" t="s">
        <v>86</v>
      </c>
      <c r="B100" s="47"/>
      <c r="C100" s="9"/>
      <c r="D100" s="9"/>
      <c r="E100" s="208" t="s">
        <v>100</v>
      </c>
      <c r="F100" s="208"/>
      <c r="G100" s="208"/>
      <c r="H100" s="208"/>
      <c r="I100" s="208"/>
      <c r="J100" s="9"/>
      <c r="K100" s="208" t="s">
        <v>101</v>
      </c>
      <c r="L100" s="208"/>
      <c r="M100" s="208"/>
      <c r="N100" s="208"/>
      <c r="O100" s="208"/>
      <c r="P100" s="208"/>
      <c r="Q100" s="208"/>
      <c r="R100" s="208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6">
        <f>'SO 192 - Dopravní  značen...'!J32</f>
        <v>0</v>
      </c>
      <c r="AH100" s="207"/>
      <c r="AI100" s="207"/>
      <c r="AJ100" s="207"/>
      <c r="AK100" s="207"/>
      <c r="AL100" s="207"/>
      <c r="AM100" s="207"/>
      <c r="AN100" s="206">
        <f t="shared" si="0"/>
        <v>0</v>
      </c>
      <c r="AO100" s="207"/>
      <c r="AP100" s="207"/>
      <c r="AQ100" s="83" t="s">
        <v>89</v>
      </c>
      <c r="AR100" s="47"/>
      <c r="AS100" s="84">
        <v>0</v>
      </c>
      <c r="AT100" s="85">
        <f t="shared" si="1"/>
        <v>0</v>
      </c>
      <c r="AU100" s="86">
        <f>'SO 192 - Dopravní  značen...'!P122</f>
        <v>0</v>
      </c>
      <c r="AV100" s="85">
        <f>'SO 192 - Dopravní  značen...'!J35</f>
        <v>0</v>
      </c>
      <c r="AW100" s="85">
        <f>'SO 192 - Dopravní  značen...'!J36</f>
        <v>0</v>
      </c>
      <c r="AX100" s="85">
        <f>'SO 192 - Dopravní  značen...'!J37</f>
        <v>0</v>
      </c>
      <c r="AY100" s="85">
        <f>'SO 192 - Dopravní  značen...'!J38</f>
        <v>0</v>
      </c>
      <c r="AZ100" s="85">
        <f>'SO 192 - Dopravní  značen...'!F35</f>
        <v>0</v>
      </c>
      <c r="BA100" s="85">
        <f>'SO 192 - Dopravní  značen...'!F36</f>
        <v>0</v>
      </c>
      <c r="BB100" s="85">
        <f>'SO 192 - Dopravní  značen...'!F37</f>
        <v>0</v>
      </c>
      <c r="BC100" s="85">
        <f>'SO 192 - Dopravní  značen...'!F38</f>
        <v>0</v>
      </c>
      <c r="BD100" s="87">
        <f>'SO 192 - Dopravní  značen...'!F39</f>
        <v>0</v>
      </c>
      <c r="BT100" s="24" t="s">
        <v>85</v>
      </c>
      <c r="BV100" s="24" t="s">
        <v>78</v>
      </c>
      <c r="BW100" s="24" t="s">
        <v>102</v>
      </c>
      <c r="BX100" s="24" t="s">
        <v>84</v>
      </c>
      <c r="CL100" s="24" t="s">
        <v>1</v>
      </c>
    </row>
    <row r="101" spans="1:90" s="3" customFormat="1" ht="16.5" customHeight="1">
      <c r="A101" s="82" t="s">
        <v>86</v>
      </c>
      <c r="B101" s="47"/>
      <c r="C101" s="9"/>
      <c r="D101" s="9"/>
      <c r="E101" s="208" t="s">
        <v>103</v>
      </c>
      <c r="F101" s="208"/>
      <c r="G101" s="208"/>
      <c r="H101" s="208"/>
      <c r="I101" s="208"/>
      <c r="J101" s="9"/>
      <c r="K101" s="208" t="s">
        <v>104</v>
      </c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  <c r="Z101" s="208"/>
      <c r="AA101" s="208"/>
      <c r="AB101" s="208"/>
      <c r="AC101" s="208"/>
      <c r="AD101" s="208"/>
      <c r="AE101" s="208"/>
      <c r="AF101" s="208"/>
      <c r="AG101" s="206">
        <f>'SO 801 - Svahování  a jem...'!J32</f>
        <v>0</v>
      </c>
      <c r="AH101" s="207"/>
      <c r="AI101" s="207"/>
      <c r="AJ101" s="207"/>
      <c r="AK101" s="207"/>
      <c r="AL101" s="207"/>
      <c r="AM101" s="207"/>
      <c r="AN101" s="206">
        <f t="shared" si="0"/>
        <v>0</v>
      </c>
      <c r="AO101" s="207"/>
      <c r="AP101" s="207"/>
      <c r="AQ101" s="83" t="s">
        <v>89</v>
      </c>
      <c r="AR101" s="47"/>
      <c r="AS101" s="84">
        <v>0</v>
      </c>
      <c r="AT101" s="85">
        <f t="shared" si="1"/>
        <v>0</v>
      </c>
      <c r="AU101" s="86">
        <f>'SO 801 - Svahování  a jem...'!P123</f>
        <v>0</v>
      </c>
      <c r="AV101" s="85">
        <f>'SO 801 - Svahování  a jem...'!J35</f>
        <v>0</v>
      </c>
      <c r="AW101" s="85">
        <f>'SO 801 - Svahování  a jem...'!J36</f>
        <v>0</v>
      </c>
      <c r="AX101" s="85">
        <f>'SO 801 - Svahování  a jem...'!J37</f>
        <v>0</v>
      </c>
      <c r="AY101" s="85">
        <f>'SO 801 - Svahování  a jem...'!J38</f>
        <v>0</v>
      </c>
      <c r="AZ101" s="85">
        <f>'SO 801 - Svahování  a jem...'!F35</f>
        <v>0</v>
      </c>
      <c r="BA101" s="85">
        <f>'SO 801 - Svahování  a jem...'!F36</f>
        <v>0</v>
      </c>
      <c r="BB101" s="85">
        <f>'SO 801 - Svahování  a jem...'!F37</f>
        <v>0</v>
      </c>
      <c r="BC101" s="85">
        <f>'SO 801 - Svahování  a jem...'!F38</f>
        <v>0</v>
      </c>
      <c r="BD101" s="87">
        <f>'SO 801 - Svahování  a jem...'!F39</f>
        <v>0</v>
      </c>
      <c r="BT101" s="24" t="s">
        <v>85</v>
      </c>
      <c r="BV101" s="24" t="s">
        <v>78</v>
      </c>
      <c r="BW101" s="24" t="s">
        <v>105</v>
      </c>
      <c r="BX101" s="24" t="s">
        <v>84</v>
      </c>
      <c r="CL101" s="24" t="s">
        <v>1</v>
      </c>
    </row>
    <row r="102" spans="1:90" s="3" customFormat="1" ht="23.25" customHeight="1">
      <c r="A102" s="82" t="s">
        <v>86</v>
      </c>
      <c r="B102" s="47"/>
      <c r="C102" s="9"/>
      <c r="D102" s="9"/>
      <c r="E102" s="208" t="s">
        <v>106</v>
      </c>
      <c r="F102" s="208"/>
      <c r="G102" s="208"/>
      <c r="H102" s="208"/>
      <c r="I102" s="208"/>
      <c r="J102" s="9"/>
      <c r="K102" s="208" t="s">
        <v>107</v>
      </c>
      <c r="L102" s="208"/>
      <c r="M102" s="208"/>
      <c r="N102" s="208"/>
      <c r="O102" s="208"/>
      <c r="P102" s="208"/>
      <c r="Q102" s="208"/>
      <c r="R102" s="208"/>
      <c r="S102" s="208"/>
      <c r="T102" s="208"/>
      <c r="U102" s="208"/>
      <c r="V102" s="208"/>
      <c r="W102" s="208"/>
      <c r="X102" s="208"/>
      <c r="Y102" s="208"/>
      <c r="Z102" s="208"/>
      <c r="AA102" s="208"/>
      <c r="AB102" s="208"/>
      <c r="AC102" s="208"/>
      <c r="AD102" s="208"/>
      <c r="AE102" s="208"/>
      <c r="AF102" s="208"/>
      <c r="AG102" s="206">
        <f>'SO 1000 - Ostatní  náklady'!J32</f>
        <v>0</v>
      </c>
      <c r="AH102" s="207"/>
      <c r="AI102" s="207"/>
      <c r="AJ102" s="207"/>
      <c r="AK102" s="207"/>
      <c r="AL102" s="207"/>
      <c r="AM102" s="207"/>
      <c r="AN102" s="206">
        <f t="shared" si="0"/>
        <v>0</v>
      </c>
      <c r="AO102" s="207"/>
      <c r="AP102" s="207"/>
      <c r="AQ102" s="83" t="s">
        <v>89</v>
      </c>
      <c r="AR102" s="47"/>
      <c r="AS102" s="84">
        <v>0</v>
      </c>
      <c r="AT102" s="85">
        <f t="shared" si="1"/>
        <v>0</v>
      </c>
      <c r="AU102" s="86">
        <f>'SO 1000 - Ostatní  náklady'!P122</f>
        <v>0</v>
      </c>
      <c r="AV102" s="85">
        <f>'SO 1000 - Ostatní  náklady'!J35</f>
        <v>0</v>
      </c>
      <c r="AW102" s="85">
        <f>'SO 1000 - Ostatní  náklady'!J36</f>
        <v>0</v>
      </c>
      <c r="AX102" s="85">
        <f>'SO 1000 - Ostatní  náklady'!J37</f>
        <v>0</v>
      </c>
      <c r="AY102" s="85">
        <f>'SO 1000 - Ostatní  náklady'!J38</f>
        <v>0</v>
      </c>
      <c r="AZ102" s="85">
        <f>'SO 1000 - Ostatní  náklady'!F35</f>
        <v>0</v>
      </c>
      <c r="BA102" s="85">
        <f>'SO 1000 - Ostatní  náklady'!F36</f>
        <v>0</v>
      </c>
      <c r="BB102" s="85">
        <f>'SO 1000 - Ostatní  náklady'!F37</f>
        <v>0</v>
      </c>
      <c r="BC102" s="85">
        <f>'SO 1000 - Ostatní  náklady'!F38</f>
        <v>0</v>
      </c>
      <c r="BD102" s="87">
        <f>'SO 1000 - Ostatní  náklady'!F39</f>
        <v>0</v>
      </c>
      <c r="BT102" s="24" t="s">
        <v>85</v>
      </c>
      <c r="BV102" s="24" t="s">
        <v>78</v>
      </c>
      <c r="BW102" s="24" t="s">
        <v>108</v>
      </c>
      <c r="BX102" s="24" t="s">
        <v>84</v>
      </c>
      <c r="CL102" s="24" t="s">
        <v>1</v>
      </c>
    </row>
    <row r="103" spans="1:90" s="3" customFormat="1" ht="23.25" customHeight="1">
      <c r="A103" s="82" t="s">
        <v>86</v>
      </c>
      <c r="B103" s="47"/>
      <c r="C103" s="9"/>
      <c r="D103" s="9"/>
      <c r="E103" s="208" t="s">
        <v>109</v>
      </c>
      <c r="F103" s="208"/>
      <c r="G103" s="208"/>
      <c r="H103" s="208"/>
      <c r="I103" s="208"/>
      <c r="J103" s="9"/>
      <c r="K103" s="208" t="s">
        <v>110</v>
      </c>
      <c r="L103" s="208"/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  <c r="X103" s="208"/>
      <c r="Y103" s="208"/>
      <c r="Z103" s="208"/>
      <c r="AA103" s="208"/>
      <c r="AB103" s="208"/>
      <c r="AC103" s="208"/>
      <c r="AD103" s="208"/>
      <c r="AE103" s="208"/>
      <c r="AF103" s="208"/>
      <c r="AG103" s="206">
        <f>'SO 1020 - VRN'!J32</f>
        <v>0</v>
      </c>
      <c r="AH103" s="207"/>
      <c r="AI103" s="207"/>
      <c r="AJ103" s="207"/>
      <c r="AK103" s="207"/>
      <c r="AL103" s="207"/>
      <c r="AM103" s="207"/>
      <c r="AN103" s="206">
        <f t="shared" si="0"/>
        <v>0</v>
      </c>
      <c r="AO103" s="207"/>
      <c r="AP103" s="207"/>
      <c r="AQ103" s="83" t="s">
        <v>89</v>
      </c>
      <c r="AR103" s="47"/>
      <c r="AS103" s="88">
        <v>0</v>
      </c>
      <c r="AT103" s="89">
        <f t="shared" si="1"/>
        <v>0</v>
      </c>
      <c r="AU103" s="90">
        <f>'SO 1020 - VRN'!P122</f>
        <v>0</v>
      </c>
      <c r="AV103" s="89">
        <f>'SO 1020 - VRN'!J35</f>
        <v>0</v>
      </c>
      <c r="AW103" s="89">
        <f>'SO 1020 - VRN'!J36</f>
        <v>0</v>
      </c>
      <c r="AX103" s="89">
        <f>'SO 1020 - VRN'!J37</f>
        <v>0</v>
      </c>
      <c r="AY103" s="89">
        <f>'SO 1020 - VRN'!J38</f>
        <v>0</v>
      </c>
      <c r="AZ103" s="89">
        <f>'SO 1020 - VRN'!F35</f>
        <v>0</v>
      </c>
      <c r="BA103" s="89">
        <f>'SO 1020 - VRN'!F36</f>
        <v>0</v>
      </c>
      <c r="BB103" s="89">
        <f>'SO 1020 - VRN'!F37</f>
        <v>0</v>
      </c>
      <c r="BC103" s="89">
        <f>'SO 1020 - VRN'!F38</f>
        <v>0</v>
      </c>
      <c r="BD103" s="91">
        <f>'SO 1020 - VRN'!F39</f>
        <v>0</v>
      </c>
      <c r="BT103" s="24" t="s">
        <v>85</v>
      </c>
      <c r="BV103" s="24" t="s">
        <v>78</v>
      </c>
      <c r="BW103" s="24" t="s">
        <v>111</v>
      </c>
      <c r="BX103" s="24" t="s">
        <v>84</v>
      </c>
      <c r="CL103" s="24" t="s">
        <v>1</v>
      </c>
    </row>
    <row r="104" spans="1:90" s="1" customFormat="1" ht="30" customHeight="1">
      <c r="B104" s="31"/>
      <c r="AR104" s="31"/>
    </row>
    <row r="105" spans="1:90" s="1" customFormat="1" ht="7" customHeight="1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31"/>
    </row>
  </sheetData>
  <mergeCells count="74">
    <mergeCell ref="AR2:BE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AN102:AP102"/>
    <mergeCell ref="AG102:AM102"/>
    <mergeCell ref="E102:I102"/>
    <mergeCell ref="K102:AF102"/>
    <mergeCell ref="AN103:AP103"/>
    <mergeCell ref="AG103:AM103"/>
    <mergeCell ref="E103:I103"/>
    <mergeCell ref="K103:AF103"/>
    <mergeCell ref="AN100:AP100"/>
    <mergeCell ref="AG100:AM100"/>
    <mergeCell ref="E100:I100"/>
    <mergeCell ref="K100:AF100"/>
    <mergeCell ref="AN101:AP101"/>
    <mergeCell ref="AG101:AM101"/>
    <mergeCell ref="E101:I101"/>
    <mergeCell ref="K101:AF101"/>
    <mergeCell ref="AG98:AM98"/>
    <mergeCell ref="AN98:AP98"/>
    <mergeCell ref="E98:I98"/>
    <mergeCell ref="K98:AF98"/>
    <mergeCell ref="AN99:AP99"/>
    <mergeCell ref="AG99:AM99"/>
    <mergeCell ref="E99:I99"/>
    <mergeCell ref="K99:AF99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AG94:AM94"/>
    <mergeCell ref="AN94:AP94"/>
    <mergeCell ref="L85:AO85"/>
    <mergeCell ref="AM87:AN87"/>
    <mergeCell ref="AS89:AT91"/>
    <mergeCell ref="AM89:AP89"/>
    <mergeCell ref="AM90:AP90"/>
  </mergeCells>
  <hyperlinks>
    <hyperlink ref="A96" location="'SO 001 - Příprava území ,...'!C2" display="/" xr:uid="{00000000-0004-0000-0000-000000000000}"/>
    <hyperlink ref="A97" location="'SO 101 - Chodník + 102 - ...'!C2" display="/" xr:uid="{00000000-0004-0000-0000-000001000000}"/>
    <hyperlink ref="A98" location="'SO 103 - Obrusná vrstva v...'!C2" display="/" xr:uid="{00000000-0004-0000-0000-000002000000}"/>
    <hyperlink ref="A99" location="'SO 191 - Dopravní značení...'!C2" display="/" xr:uid="{00000000-0004-0000-0000-000003000000}"/>
    <hyperlink ref="A100" location="'SO 192 - Dopravní  značen...'!C2" display="/" xr:uid="{00000000-0004-0000-0000-000004000000}"/>
    <hyperlink ref="A101" location="'SO 801 - Svahování  a jem...'!C2" display="/" xr:uid="{00000000-0004-0000-0000-000005000000}"/>
    <hyperlink ref="A102" location="'SO 1000 - Ostatní  náklady'!C2" display="/" xr:uid="{00000000-0004-0000-0000-000006000000}"/>
    <hyperlink ref="A103" location="'SO 1020 - VRN'!C2" display="/" xr:uid="{00000000-0004-0000-0000-000007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59"/>
  <sheetViews>
    <sheetView showGridLines="0" workbookViewId="0"/>
  </sheetViews>
  <sheetFormatPr defaultRowHeight="15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1" width="22.33203125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30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6" t="s">
        <v>90</v>
      </c>
    </row>
    <row r="3" spans="2:46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85</v>
      </c>
    </row>
    <row r="4" spans="2:46" ht="25" customHeight="1">
      <c r="B4" s="19"/>
      <c r="D4" s="20" t="s">
        <v>112</v>
      </c>
      <c r="L4" s="19"/>
      <c r="M4" s="92" t="s">
        <v>10</v>
      </c>
      <c r="AT4" s="16" t="s">
        <v>3</v>
      </c>
    </row>
    <row r="5" spans="2:46" ht="7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1" t="str">
        <f>'Rekapitulace stavby'!K6</f>
        <v>Oprava veřejného prostranství na ul. Javoříčko, Šumperk</v>
      </c>
      <c r="F7" s="232"/>
      <c r="G7" s="232"/>
      <c r="H7" s="232"/>
      <c r="L7" s="19"/>
    </row>
    <row r="8" spans="2:46" ht="12" customHeight="1">
      <c r="B8" s="19"/>
      <c r="D8" s="26" t="s">
        <v>113</v>
      </c>
      <c r="L8" s="19"/>
    </row>
    <row r="9" spans="2:46" s="1" customFormat="1" ht="16.5" customHeight="1">
      <c r="B9" s="31"/>
      <c r="E9" s="231" t="s">
        <v>114</v>
      </c>
      <c r="F9" s="233"/>
      <c r="G9" s="233"/>
      <c r="H9" s="233"/>
      <c r="L9" s="31"/>
    </row>
    <row r="10" spans="2:46" s="1" customFormat="1" ht="12" customHeight="1">
      <c r="B10" s="31"/>
      <c r="D10" s="26" t="s">
        <v>115</v>
      </c>
      <c r="L10" s="31"/>
    </row>
    <row r="11" spans="2:46" s="1" customFormat="1" ht="16.5" customHeight="1">
      <c r="B11" s="31"/>
      <c r="E11" s="188" t="s">
        <v>116</v>
      </c>
      <c r="F11" s="233"/>
      <c r="G11" s="233"/>
      <c r="H11" s="233"/>
      <c r="L11" s="31"/>
    </row>
    <row r="12" spans="2:46" s="1" customFormat="1" ht="10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16. 5. 2025</v>
      </c>
      <c r="L14" s="31"/>
    </row>
    <row r="15" spans="2:46" s="1" customFormat="1" ht="10.75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7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4" t="str">
        <f>'Rekapitulace stavby'!E14</f>
        <v>Vyplň údaj</v>
      </c>
      <c r="F20" s="214"/>
      <c r="G20" s="214"/>
      <c r="H20" s="214"/>
      <c r="I20" s="26" t="s">
        <v>27</v>
      </c>
      <c r="J20" s="27" t="str">
        <f>'Rekapitulace stavby'!AN14</f>
        <v>Vyplň údaj</v>
      </c>
      <c r="L20" s="31"/>
    </row>
    <row r="21" spans="2:12" s="1" customFormat="1" ht="7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">
        <v>1</v>
      </c>
      <c r="L22" s="31"/>
    </row>
    <row r="23" spans="2:12" s="1" customFormat="1" ht="18" customHeight="1">
      <c r="B23" s="31"/>
      <c r="E23" s="24" t="s">
        <v>31</v>
      </c>
      <c r="I23" s="26" t="s">
        <v>27</v>
      </c>
      <c r="J23" s="24" t="s">
        <v>1</v>
      </c>
      <c r="L23" s="31"/>
    </row>
    <row r="24" spans="2:12" s="1" customFormat="1" ht="7" customHeight="1">
      <c r="B24" s="31"/>
      <c r="L24" s="31"/>
    </row>
    <row r="25" spans="2:12" s="1" customFormat="1" ht="12" customHeight="1">
      <c r="B25" s="31"/>
      <c r="D25" s="26" t="s">
        <v>33</v>
      </c>
      <c r="I25" s="26" t="s">
        <v>25</v>
      </c>
      <c r="J25" s="24" t="s">
        <v>1</v>
      </c>
      <c r="L25" s="31"/>
    </row>
    <row r="26" spans="2:12" s="1" customFormat="1" ht="18" customHeight="1">
      <c r="B26" s="31"/>
      <c r="E26" s="24" t="s">
        <v>34</v>
      </c>
      <c r="I26" s="26" t="s">
        <v>27</v>
      </c>
      <c r="J26" s="24" t="s">
        <v>1</v>
      </c>
      <c r="L26" s="31"/>
    </row>
    <row r="27" spans="2:12" s="1" customFormat="1" ht="7" customHeight="1">
      <c r="B27" s="31"/>
      <c r="L27" s="31"/>
    </row>
    <row r="28" spans="2:12" s="1" customFormat="1" ht="12" customHeight="1">
      <c r="B28" s="31"/>
      <c r="D28" s="26" t="s">
        <v>35</v>
      </c>
      <c r="L28" s="31"/>
    </row>
    <row r="29" spans="2:12" s="7" customFormat="1" ht="16.5" customHeight="1">
      <c r="B29" s="93"/>
      <c r="E29" s="219" t="s">
        <v>1</v>
      </c>
      <c r="F29" s="219"/>
      <c r="G29" s="219"/>
      <c r="H29" s="219"/>
      <c r="L29" s="93"/>
    </row>
    <row r="30" spans="2:12" s="1" customFormat="1" ht="7" customHeight="1">
      <c r="B30" s="31"/>
      <c r="L30" s="31"/>
    </row>
    <row r="31" spans="2:12" s="1" customFormat="1" ht="7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4" customHeight="1">
      <c r="B32" s="31"/>
      <c r="D32" s="94" t="s">
        <v>36</v>
      </c>
      <c r="J32" s="65">
        <f>ROUND(J124, 2)</f>
        <v>0</v>
      </c>
      <c r="L32" s="31"/>
    </row>
    <row r="33" spans="2:12" s="1" customFormat="1" ht="7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" customHeight="1">
      <c r="B35" s="31"/>
      <c r="D35" s="54" t="s">
        <v>40</v>
      </c>
      <c r="E35" s="26" t="s">
        <v>41</v>
      </c>
      <c r="F35" s="85">
        <f>ROUND((SUM(BE124:BE158)),  2)</f>
        <v>0</v>
      </c>
      <c r="I35" s="95">
        <v>0.21</v>
      </c>
      <c r="J35" s="85">
        <f>ROUND(((SUM(BE124:BE158))*I35),  2)</f>
        <v>0</v>
      </c>
      <c r="L35" s="31"/>
    </row>
    <row r="36" spans="2:12" s="1" customFormat="1" ht="14.4" customHeight="1">
      <c r="B36" s="31"/>
      <c r="E36" s="26" t="s">
        <v>42</v>
      </c>
      <c r="F36" s="85">
        <f>ROUND((SUM(BF124:BF158)),  2)</f>
        <v>0</v>
      </c>
      <c r="I36" s="95">
        <v>0.12</v>
      </c>
      <c r="J36" s="85">
        <f>ROUND(((SUM(BF124:BF158))*I36),  2)</f>
        <v>0</v>
      </c>
      <c r="L36" s="31"/>
    </row>
    <row r="37" spans="2:12" s="1" customFormat="1" ht="14.4" hidden="1" customHeight="1">
      <c r="B37" s="31"/>
      <c r="E37" s="26" t="s">
        <v>43</v>
      </c>
      <c r="F37" s="85">
        <f>ROUND((SUM(BG124:BG158)),  2)</f>
        <v>0</v>
      </c>
      <c r="I37" s="95">
        <v>0.21</v>
      </c>
      <c r="J37" s="85">
        <f>0</f>
        <v>0</v>
      </c>
      <c r="L37" s="31"/>
    </row>
    <row r="38" spans="2:12" s="1" customFormat="1" ht="14.4" hidden="1" customHeight="1">
      <c r="B38" s="31"/>
      <c r="E38" s="26" t="s">
        <v>44</v>
      </c>
      <c r="F38" s="85">
        <f>ROUND((SUM(BH124:BH158)),  2)</f>
        <v>0</v>
      </c>
      <c r="I38" s="95">
        <v>0.12</v>
      </c>
      <c r="J38" s="85">
        <f>0</f>
        <v>0</v>
      </c>
      <c r="L38" s="31"/>
    </row>
    <row r="39" spans="2:12" s="1" customFormat="1" ht="14.4" hidden="1" customHeight="1">
      <c r="B39" s="31"/>
      <c r="E39" s="26" t="s">
        <v>45</v>
      </c>
      <c r="F39" s="85">
        <f>ROUND((SUM(BI124:BI158)),  2)</f>
        <v>0</v>
      </c>
      <c r="I39" s="95">
        <v>0</v>
      </c>
      <c r="J39" s="85">
        <f>0</f>
        <v>0</v>
      </c>
      <c r="L39" s="31"/>
    </row>
    <row r="40" spans="2:12" s="1" customFormat="1" ht="7" customHeight="1">
      <c r="B40" s="31"/>
      <c r="L40" s="31"/>
    </row>
    <row r="41" spans="2:12" s="1" customFormat="1" ht="25.4" customHeight="1">
      <c r="B41" s="31"/>
      <c r="C41" s="96"/>
      <c r="D41" s="97" t="s">
        <v>46</v>
      </c>
      <c r="E41" s="56"/>
      <c r="F41" s="56"/>
      <c r="G41" s="98" t="s">
        <v>47</v>
      </c>
      <c r="H41" s="99" t="s">
        <v>48</v>
      </c>
      <c r="I41" s="56"/>
      <c r="J41" s="100">
        <f>SUM(J32:J39)</f>
        <v>0</v>
      </c>
      <c r="K41" s="101"/>
      <c r="L41" s="31"/>
    </row>
    <row r="42" spans="2:12" s="1" customFormat="1" ht="14.4" customHeight="1">
      <c r="B42" s="31"/>
      <c r="L42" s="31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0">
      <c r="B51" s="19"/>
      <c r="L51" s="19"/>
    </row>
    <row r="52" spans="2:12" ht="10">
      <c r="B52" s="19"/>
      <c r="L52" s="19"/>
    </row>
    <row r="53" spans="2:12" ht="10">
      <c r="B53" s="19"/>
      <c r="L53" s="19"/>
    </row>
    <row r="54" spans="2:12" ht="10">
      <c r="B54" s="19"/>
      <c r="L54" s="19"/>
    </row>
    <row r="55" spans="2:12" ht="10">
      <c r="B55" s="19"/>
      <c r="L55" s="19"/>
    </row>
    <row r="56" spans="2:12" ht="10">
      <c r="B56" s="19"/>
      <c r="L56" s="19"/>
    </row>
    <row r="57" spans="2:12" ht="10">
      <c r="B57" s="19"/>
      <c r="L57" s="19"/>
    </row>
    <row r="58" spans="2:12" ht="10">
      <c r="B58" s="19"/>
      <c r="L58" s="19"/>
    </row>
    <row r="59" spans="2:12" ht="10">
      <c r="B59" s="19"/>
      <c r="L59" s="19"/>
    </row>
    <row r="60" spans="2:12" ht="10">
      <c r="B60" s="19"/>
      <c r="L60" s="19"/>
    </row>
    <row r="61" spans="2:12" s="1" customFormat="1" ht="12.5">
      <c r="B61" s="31"/>
      <c r="D61" s="42" t="s">
        <v>51</v>
      </c>
      <c r="E61" s="33"/>
      <c r="F61" s="102" t="s">
        <v>52</v>
      </c>
      <c r="G61" s="42" t="s">
        <v>51</v>
      </c>
      <c r="H61" s="33"/>
      <c r="I61" s="33"/>
      <c r="J61" s="103" t="s">
        <v>52</v>
      </c>
      <c r="K61" s="33"/>
      <c r="L61" s="31"/>
    </row>
    <row r="62" spans="2:12" ht="10">
      <c r="B62" s="19"/>
      <c r="L62" s="19"/>
    </row>
    <row r="63" spans="2:12" ht="10">
      <c r="B63" s="19"/>
      <c r="L63" s="19"/>
    </row>
    <row r="64" spans="2:12" ht="10">
      <c r="B64" s="19"/>
      <c r="L64" s="19"/>
    </row>
    <row r="65" spans="2:12" s="1" customFormat="1" ht="13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0">
      <c r="B66" s="19"/>
      <c r="L66" s="19"/>
    </row>
    <row r="67" spans="2:12" ht="10">
      <c r="B67" s="19"/>
      <c r="L67" s="19"/>
    </row>
    <row r="68" spans="2:12" ht="10">
      <c r="B68" s="19"/>
      <c r="L68" s="19"/>
    </row>
    <row r="69" spans="2:12" ht="10">
      <c r="B69" s="19"/>
      <c r="L69" s="19"/>
    </row>
    <row r="70" spans="2:12" ht="10">
      <c r="B70" s="19"/>
      <c r="L70" s="19"/>
    </row>
    <row r="71" spans="2:12" ht="10">
      <c r="B71" s="19"/>
      <c r="L71" s="19"/>
    </row>
    <row r="72" spans="2:12" ht="10">
      <c r="B72" s="19"/>
      <c r="L72" s="19"/>
    </row>
    <row r="73" spans="2:12" ht="10">
      <c r="B73" s="19"/>
      <c r="L73" s="19"/>
    </row>
    <row r="74" spans="2:12" ht="10">
      <c r="B74" s="19"/>
      <c r="L74" s="19"/>
    </row>
    <row r="75" spans="2:12" ht="10">
      <c r="B75" s="19"/>
      <c r="L75" s="19"/>
    </row>
    <row r="76" spans="2:12" s="1" customFormat="1" ht="12.5">
      <c r="B76" s="31"/>
      <c r="D76" s="42" t="s">
        <v>51</v>
      </c>
      <c r="E76" s="33"/>
      <c r="F76" s="102" t="s">
        <v>52</v>
      </c>
      <c r="G76" s="42" t="s">
        <v>51</v>
      </c>
      <c r="H76" s="33"/>
      <c r="I76" s="33"/>
      <c r="J76" s="103" t="s">
        <v>52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5" customHeight="1">
      <c r="B82" s="31"/>
      <c r="C82" s="20" t="s">
        <v>117</v>
      </c>
      <c r="L82" s="31"/>
    </row>
    <row r="83" spans="2:12" s="1" customFormat="1" ht="7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1" t="str">
        <f>E7</f>
        <v>Oprava veřejného prostranství na ul. Javoříčko, Šumperk</v>
      </c>
      <c r="F85" s="232"/>
      <c r="G85" s="232"/>
      <c r="H85" s="232"/>
      <c r="L85" s="31"/>
    </row>
    <row r="86" spans="2:12" ht="12" customHeight="1">
      <c r="B86" s="19"/>
      <c r="C86" s="26" t="s">
        <v>113</v>
      </c>
      <c r="L86" s="19"/>
    </row>
    <row r="87" spans="2:12" s="1" customFormat="1" ht="16.5" customHeight="1">
      <c r="B87" s="31"/>
      <c r="E87" s="231" t="s">
        <v>114</v>
      </c>
      <c r="F87" s="233"/>
      <c r="G87" s="233"/>
      <c r="H87" s="233"/>
      <c r="L87" s="31"/>
    </row>
    <row r="88" spans="2:12" s="1" customFormat="1" ht="12" customHeight="1">
      <c r="B88" s="31"/>
      <c r="C88" s="26" t="s">
        <v>115</v>
      </c>
      <c r="L88" s="31"/>
    </row>
    <row r="89" spans="2:12" s="1" customFormat="1" ht="16.5" customHeight="1">
      <c r="B89" s="31"/>
      <c r="E89" s="188" t="str">
        <f>E11</f>
        <v>SO 001 - Příprava území , demolice stávajícího chodníku</v>
      </c>
      <c r="F89" s="233"/>
      <c r="G89" s="233"/>
      <c r="H89" s="233"/>
      <c r="L89" s="31"/>
    </row>
    <row r="90" spans="2:12" s="1" customFormat="1" ht="7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>Šumperk</v>
      </c>
      <c r="I91" s="26" t="s">
        <v>22</v>
      </c>
      <c r="J91" s="51" t="str">
        <f>IF(J14="","",J14)</f>
        <v>16. 5. 2025</v>
      </c>
      <c r="L91" s="31"/>
    </row>
    <row r="92" spans="2:12" s="1" customFormat="1" ht="7" customHeight="1">
      <c r="B92" s="31"/>
      <c r="L92" s="31"/>
    </row>
    <row r="93" spans="2:12" s="1" customFormat="1" ht="15.15" customHeight="1">
      <c r="B93" s="31"/>
      <c r="C93" s="26" t="s">
        <v>24</v>
      </c>
      <c r="F93" s="24" t="str">
        <f>E17</f>
        <v>Město  Šumperk</v>
      </c>
      <c r="I93" s="26" t="s">
        <v>30</v>
      </c>
      <c r="J93" s="29" t="str">
        <f>E23</f>
        <v>Ing.Zdeněk  Vitásek</v>
      </c>
      <c r="L93" s="31"/>
    </row>
    <row r="94" spans="2:12" s="1" customFormat="1" ht="15.15" customHeight="1">
      <c r="B94" s="31"/>
      <c r="C94" s="26" t="s">
        <v>28</v>
      </c>
      <c r="F94" s="24" t="str">
        <f>IF(E20="","",E20)</f>
        <v>Vyplň údaj</v>
      </c>
      <c r="I94" s="26" t="s">
        <v>33</v>
      </c>
      <c r="J94" s="29" t="str">
        <f>E26</f>
        <v>Martin  Pniok</v>
      </c>
      <c r="L94" s="31"/>
    </row>
    <row r="95" spans="2:12" s="1" customFormat="1" ht="10.25" customHeight="1">
      <c r="B95" s="31"/>
      <c r="L95" s="31"/>
    </row>
    <row r="96" spans="2:12" s="1" customFormat="1" ht="29.25" customHeight="1">
      <c r="B96" s="31"/>
      <c r="C96" s="104" t="s">
        <v>118</v>
      </c>
      <c r="D96" s="96"/>
      <c r="E96" s="96"/>
      <c r="F96" s="96"/>
      <c r="G96" s="96"/>
      <c r="H96" s="96"/>
      <c r="I96" s="96"/>
      <c r="J96" s="105" t="s">
        <v>119</v>
      </c>
      <c r="K96" s="96"/>
      <c r="L96" s="31"/>
    </row>
    <row r="97" spans="2:47" s="1" customFormat="1" ht="10.25" customHeight="1">
      <c r="B97" s="31"/>
      <c r="L97" s="31"/>
    </row>
    <row r="98" spans="2:47" s="1" customFormat="1" ht="22.75" customHeight="1">
      <c r="B98" s="31"/>
      <c r="C98" s="106" t="s">
        <v>120</v>
      </c>
      <c r="J98" s="65">
        <f>J124</f>
        <v>0</v>
      </c>
      <c r="L98" s="31"/>
      <c r="AU98" s="16" t="s">
        <v>121</v>
      </c>
    </row>
    <row r="99" spans="2:47" s="8" customFormat="1" ht="25" customHeight="1">
      <c r="B99" s="107"/>
      <c r="D99" s="108" t="s">
        <v>122</v>
      </c>
      <c r="E99" s="109"/>
      <c r="F99" s="109"/>
      <c r="G99" s="109"/>
      <c r="H99" s="109"/>
      <c r="I99" s="109"/>
      <c r="J99" s="110">
        <f>J125</f>
        <v>0</v>
      </c>
      <c r="L99" s="107"/>
    </row>
    <row r="100" spans="2:47" s="9" customFormat="1" ht="19.899999999999999" customHeight="1">
      <c r="B100" s="111"/>
      <c r="D100" s="112" t="s">
        <v>123</v>
      </c>
      <c r="E100" s="113"/>
      <c r="F100" s="113"/>
      <c r="G100" s="113"/>
      <c r="H100" s="113"/>
      <c r="I100" s="113"/>
      <c r="J100" s="114">
        <f>J126</f>
        <v>0</v>
      </c>
      <c r="L100" s="111"/>
    </row>
    <row r="101" spans="2:47" s="9" customFormat="1" ht="19.899999999999999" customHeight="1">
      <c r="B101" s="111"/>
      <c r="D101" s="112" t="s">
        <v>124</v>
      </c>
      <c r="E101" s="113"/>
      <c r="F101" s="113"/>
      <c r="G101" s="113"/>
      <c r="H101" s="113"/>
      <c r="I101" s="113"/>
      <c r="J101" s="114">
        <f>J136</f>
        <v>0</v>
      </c>
      <c r="L101" s="111"/>
    </row>
    <row r="102" spans="2:47" s="9" customFormat="1" ht="19.899999999999999" customHeight="1">
      <c r="B102" s="111"/>
      <c r="D102" s="112" t="s">
        <v>125</v>
      </c>
      <c r="E102" s="113"/>
      <c r="F102" s="113"/>
      <c r="G102" s="113"/>
      <c r="H102" s="113"/>
      <c r="I102" s="113"/>
      <c r="J102" s="114">
        <f>J139</f>
        <v>0</v>
      </c>
      <c r="L102" s="111"/>
    </row>
    <row r="103" spans="2:47" s="1" customFormat="1" ht="21.75" customHeight="1">
      <c r="B103" s="31"/>
      <c r="L103" s="31"/>
    </row>
    <row r="104" spans="2:47" s="1" customFormat="1" ht="7" customHeight="1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31"/>
    </row>
    <row r="108" spans="2:47" s="1" customFormat="1" ht="7" customHeight="1">
      <c r="B108" s="45"/>
      <c r="C108" s="46"/>
      <c r="D108" s="46"/>
      <c r="E108" s="46"/>
      <c r="F108" s="46"/>
      <c r="G108" s="46"/>
      <c r="H108" s="46"/>
      <c r="I108" s="46"/>
      <c r="J108" s="46"/>
      <c r="K108" s="46"/>
      <c r="L108" s="31"/>
    </row>
    <row r="109" spans="2:47" s="1" customFormat="1" ht="25" customHeight="1">
      <c r="B109" s="31"/>
      <c r="C109" s="20" t="s">
        <v>126</v>
      </c>
      <c r="L109" s="31"/>
    </row>
    <row r="110" spans="2:47" s="1" customFormat="1" ht="7" customHeight="1">
      <c r="B110" s="31"/>
      <c r="L110" s="31"/>
    </row>
    <row r="111" spans="2:47" s="1" customFormat="1" ht="12" customHeight="1">
      <c r="B111" s="31"/>
      <c r="C111" s="26" t="s">
        <v>16</v>
      </c>
      <c r="L111" s="31"/>
    </row>
    <row r="112" spans="2:47" s="1" customFormat="1" ht="16.5" customHeight="1">
      <c r="B112" s="31"/>
      <c r="E112" s="231" t="str">
        <f>E7</f>
        <v>Oprava veřejného prostranství na ul. Javoříčko, Šumperk</v>
      </c>
      <c r="F112" s="232"/>
      <c r="G112" s="232"/>
      <c r="H112" s="232"/>
      <c r="L112" s="31"/>
    </row>
    <row r="113" spans="2:65" ht="12" customHeight="1">
      <c r="B113" s="19"/>
      <c r="C113" s="26" t="s">
        <v>113</v>
      </c>
      <c r="L113" s="19"/>
    </row>
    <row r="114" spans="2:65" s="1" customFormat="1" ht="16.5" customHeight="1">
      <c r="B114" s="31"/>
      <c r="E114" s="231" t="s">
        <v>114</v>
      </c>
      <c r="F114" s="233"/>
      <c r="G114" s="233"/>
      <c r="H114" s="233"/>
      <c r="L114" s="31"/>
    </row>
    <row r="115" spans="2:65" s="1" customFormat="1" ht="12" customHeight="1">
      <c r="B115" s="31"/>
      <c r="C115" s="26" t="s">
        <v>115</v>
      </c>
      <c r="L115" s="31"/>
    </row>
    <row r="116" spans="2:65" s="1" customFormat="1" ht="16.5" customHeight="1">
      <c r="B116" s="31"/>
      <c r="E116" s="188" t="str">
        <f>E11</f>
        <v>SO 001 - Příprava území , demolice stávajícího chodníku</v>
      </c>
      <c r="F116" s="233"/>
      <c r="G116" s="233"/>
      <c r="H116" s="233"/>
      <c r="L116" s="31"/>
    </row>
    <row r="117" spans="2:65" s="1" customFormat="1" ht="7" customHeight="1">
      <c r="B117" s="31"/>
      <c r="L117" s="31"/>
    </row>
    <row r="118" spans="2:65" s="1" customFormat="1" ht="12" customHeight="1">
      <c r="B118" s="31"/>
      <c r="C118" s="26" t="s">
        <v>20</v>
      </c>
      <c r="F118" s="24" t="str">
        <f>F14</f>
        <v>Šumperk</v>
      </c>
      <c r="I118" s="26" t="s">
        <v>22</v>
      </c>
      <c r="J118" s="51" t="str">
        <f>IF(J14="","",J14)</f>
        <v>16. 5. 2025</v>
      </c>
      <c r="L118" s="31"/>
    </row>
    <row r="119" spans="2:65" s="1" customFormat="1" ht="7" customHeight="1">
      <c r="B119" s="31"/>
      <c r="L119" s="31"/>
    </row>
    <row r="120" spans="2:65" s="1" customFormat="1" ht="15.15" customHeight="1">
      <c r="B120" s="31"/>
      <c r="C120" s="26" t="s">
        <v>24</v>
      </c>
      <c r="F120" s="24" t="str">
        <f>E17</f>
        <v>Město  Šumperk</v>
      </c>
      <c r="I120" s="26" t="s">
        <v>30</v>
      </c>
      <c r="J120" s="29" t="str">
        <f>E23</f>
        <v>Ing.Zdeněk  Vitásek</v>
      </c>
      <c r="L120" s="31"/>
    </row>
    <row r="121" spans="2:65" s="1" customFormat="1" ht="15.15" customHeight="1">
      <c r="B121" s="31"/>
      <c r="C121" s="26" t="s">
        <v>28</v>
      </c>
      <c r="F121" s="24" t="str">
        <f>IF(E20="","",E20)</f>
        <v>Vyplň údaj</v>
      </c>
      <c r="I121" s="26" t="s">
        <v>33</v>
      </c>
      <c r="J121" s="29" t="str">
        <f>E26</f>
        <v>Martin  Pniok</v>
      </c>
      <c r="L121" s="31"/>
    </row>
    <row r="122" spans="2:65" s="1" customFormat="1" ht="10.25" customHeight="1">
      <c r="B122" s="31"/>
      <c r="L122" s="31"/>
    </row>
    <row r="123" spans="2:65" s="10" customFormat="1" ht="29.25" customHeight="1">
      <c r="B123" s="115"/>
      <c r="C123" s="116" t="s">
        <v>127</v>
      </c>
      <c r="D123" s="117" t="s">
        <v>61</v>
      </c>
      <c r="E123" s="117" t="s">
        <v>57</v>
      </c>
      <c r="F123" s="117" t="s">
        <v>58</v>
      </c>
      <c r="G123" s="117" t="s">
        <v>128</v>
      </c>
      <c r="H123" s="117" t="s">
        <v>129</v>
      </c>
      <c r="I123" s="117" t="s">
        <v>130</v>
      </c>
      <c r="J123" s="117" t="s">
        <v>119</v>
      </c>
      <c r="K123" s="118" t="s">
        <v>131</v>
      </c>
      <c r="L123" s="115"/>
      <c r="M123" s="58" t="s">
        <v>1</v>
      </c>
      <c r="N123" s="59" t="s">
        <v>40</v>
      </c>
      <c r="O123" s="59" t="s">
        <v>132</v>
      </c>
      <c r="P123" s="59" t="s">
        <v>133</v>
      </c>
      <c r="Q123" s="59" t="s">
        <v>134</v>
      </c>
      <c r="R123" s="59" t="s">
        <v>135</v>
      </c>
      <c r="S123" s="59" t="s">
        <v>136</v>
      </c>
      <c r="T123" s="60" t="s">
        <v>137</v>
      </c>
    </row>
    <row r="124" spans="2:65" s="1" customFormat="1" ht="22.75" customHeight="1">
      <c r="B124" s="31"/>
      <c r="C124" s="63" t="s">
        <v>138</v>
      </c>
      <c r="J124" s="119">
        <f>BK124</f>
        <v>0</v>
      </c>
      <c r="L124" s="31"/>
      <c r="M124" s="61"/>
      <c r="N124" s="52"/>
      <c r="O124" s="52"/>
      <c r="P124" s="120">
        <f>P125</f>
        <v>0</v>
      </c>
      <c r="Q124" s="52"/>
      <c r="R124" s="120">
        <f>R125</f>
        <v>0</v>
      </c>
      <c r="S124" s="52"/>
      <c r="T124" s="121">
        <f>T125</f>
        <v>1130.0600000000002</v>
      </c>
      <c r="AT124" s="16" t="s">
        <v>75</v>
      </c>
      <c r="AU124" s="16" t="s">
        <v>121</v>
      </c>
      <c r="BK124" s="122">
        <f>BK125</f>
        <v>0</v>
      </c>
    </row>
    <row r="125" spans="2:65" s="11" customFormat="1" ht="25.9" customHeight="1">
      <c r="B125" s="123"/>
      <c r="D125" s="124" t="s">
        <v>75</v>
      </c>
      <c r="E125" s="125" t="s">
        <v>139</v>
      </c>
      <c r="F125" s="125" t="s">
        <v>140</v>
      </c>
      <c r="I125" s="126"/>
      <c r="J125" s="127">
        <f>BK125</f>
        <v>0</v>
      </c>
      <c r="L125" s="123"/>
      <c r="M125" s="128"/>
      <c r="P125" s="129">
        <f>P126+P136+P139</f>
        <v>0</v>
      </c>
      <c r="R125" s="129">
        <f>R126+R136+R139</f>
        <v>0</v>
      </c>
      <c r="T125" s="130">
        <f>T126+T136+T139</f>
        <v>1130.0600000000002</v>
      </c>
      <c r="AR125" s="124" t="s">
        <v>83</v>
      </c>
      <c r="AT125" s="131" t="s">
        <v>75</v>
      </c>
      <c r="AU125" s="131" t="s">
        <v>76</v>
      </c>
      <c r="AY125" s="124" t="s">
        <v>141</v>
      </c>
      <c r="BK125" s="132">
        <f>BK126+BK136+BK139</f>
        <v>0</v>
      </c>
    </row>
    <row r="126" spans="2:65" s="11" customFormat="1" ht="22.75" customHeight="1">
      <c r="B126" s="123"/>
      <c r="D126" s="124" t="s">
        <v>75</v>
      </c>
      <c r="E126" s="133" t="s">
        <v>83</v>
      </c>
      <c r="F126" s="133" t="s">
        <v>142</v>
      </c>
      <c r="I126" s="126"/>
      <c r="J126" s="134">
        <f>BK126</f>
        <v>0</v>
      </c>
      <c r="L126" s="123"/>
      <c r="M126" s="128"/>
      <c r="P126" s="129">
        <f>SUM(P127:P135)</f>
        <v>0</v>
      </c>
      <c r="R126" s="129">
        <f>SUM(R127:R135)</f>
        <v>0</v>
      </c>
      <c r="T126" s="130">
        <f>SUM(T127:T135)</f>
        <v>1130.0600000000002</v>
      </c>
      <c r="AR126" s="124" t="s">
        <v>83</v>
      </c>
      <c r="AT126" s="131" t="s">
        <v>75</v>
      </c>
      <c r="AU126" s="131" t="s">
        <v>83</v>
      </c>
      <c r="AY126" s="124" t="s">
        <v>141</v>
      </c>
      <c r="BK126" s="132">
        <f>SUM(BK127:BK135)</f>
        <v>0</v>
      </c>
    </row>
    <row r="127" spans="2:65" s="1" customFormat="1" ht="24.15" customHeight="1">
      <c r="B127" s="135"/>
      <c r="C127" s="136" t="s">
        <v>83</v>
      </c>
      <c r="D127" s="136" t="s">
        <v>143</v>
      </c>
      <c r="E127" s="137" t="s">
        <v>144</v>
      </c>
      <c r="F127" s="138" t="s">
        <v>145</v>
      </c>
      <c r="G127" s="139" t="s">
        <v>146</v>
      </c>
      <c r="H127" s="140">
        <v>436</v>
      </c>
      <c r="I127" s="141"/>
      <c r="J127" s="142">
        <f>ROUND(I127*H127,2)</f>
        <v>0</v>
      </c>
      <c r="K127" s="138" t="s">
        <v>147</v>
      </c>
      <c r="L127" s="31"/>
      <c r="M127" s="143" t="s">
        <v>1</v>
      </c>
      <c r="N127" s="144" t="s">
        <v>41</v>
      </c>
      <c r="P127" s="145">
        <f>O127*H127</f>
        <v>0</v>
      </c>
      <c r="Q127" s="145">
        <v>0</v>
      </c>
      <c r="R127" s="145">
        <f>Q127*H127</f>
        <v>0</v>
      </c>
      <c r="S127" s="145">
        <v>0.26</v>
      </c>
      <c r="T127" s="146">
        <f>S127*H127</f>
        <v>113.36</v>
      </c>
      <c r="AR127" s="147" t="s">
        <v>148</v>
      </c>
      <c r="AT127" s="147" t="s">
        <v>143</v>
      </c>
      <c r="AU127" s="147" t="s">
        <v>85</v>
      </c>
      <c r="AY127" s="16" t="s">
        <v>141</v>
      </c>
      <c r="BE127" s="148">
        <f>IF(N127="základní",J127,0)</f>
        <v>0</v>
      </c>
      <c r="BF127" s="148">
        <f>IF(N127="snížená",J127,0)</f>
        <v>0</v>
      </c>
      <c r="BG127" s="148">
        <f>IF(N127="zákl. přenesená",J127,0)</f>
        <v>0</v>
      </c>
      <c r="BH127" s="148">
        <f>IF(N127="sníž. přenesená",J127,0)</f>
        <v>0</v>
      </c>
      <c r="BI127" s="148">
        <f>IF(N127="nulová",J127,0)</f>
        <v>0</v>
      </c>
      <c r="BJ127" s="16" t="s">
        <v>83</v>
      </c>
      <c r="BK127" s="148">
        <f>ROUND(I127*H127,2)</f>
        <v>0</v>
      </c>
      <c r="BL127" s="16" t="s">
        <v>148</v>
      </c>
      <c r="BM127" s="147" t="s">
        <v>149</v>
      </c>
    </row>
    <row r="128" spans="2:65" s="12" customFormat="1" ht="10">
      <c r="B128" s="149"/>
      <c r="D128" s="150" t="s">
        <v>150</v>
      </c>
      <c r="E128" s="151" t="s">
        <v>1</v>
      </c>
      <c r="F128" s="152" t="s">
        <v>151</v>
      </c>
      <c r="H128" s="153">
        <v>436</v>
      </c>
      <c r="I128" s="154"/>
      <c r="L128" s="149"/>
      <c r="M128" s="155"/>
      <c r="T128" s="156"/>
      <c r="AT128" s="151" t="s">
        <v>150</v>
      </c>
      <c r="AU128" s="151" t="s">
        <v>85</v>
      </c>
      <c r="AV128" s="12" t="s">
        <v>85</v>
      </c>
      <c r="AW128" s="12" t="s">
        <v>32</v>
      </c>
      <c r="AX128" s="12" t="s">
        <v>83</v>
      </c>
      <c r="AY128" s="151" t="s">
        <v>141</v>
      </c>
    </row>
    <row r="129" spans="2:65" s="1" customFormat="1" ht="24.15" customHeight="1">
      <c r="B129" s="135"/>
      <c r="C129" s="136" t="s">
        <v>85</v>
      </c>
      <c r="D129" s="136" t="s">
        <v>143</v>
      </c>
      <c r="E129" s="137" t="s">
        <v>152</v>
      </c>
      <c r="F129" s="138" t="s">
        <v>153</v>
      </c>
      <c r="G129" s="139" t="s">
        <v>146</v>
      </c>
      <c r="H129" s="140">
        <v>550</v>
      </c>
      <c r="I129" s="141"/>
      <c r="J129" s="142">
        <f>ROUND(I129*H129,2)</f>
        <v>0</v>
      </c>
      <c r="K129" s="138" t="s">
        <v>154</v>
      </c>
      <c r="L129" s="31"/>
      <c r="M129" s="143" t="s">
        <v>1</v>
      </c>
      <c r="N129" s="144" t="s">
        <v>41</v>
      </c>
      <c r="P129" s="145">
        <f>O129*H129</f>
        <v>0</v>
      </c>
      <c r="Q129" s="145">
        <v>0</v>
      </c>
      <c r="R129" s="145">
        <f>Q129*H129</f>
        <v>0</v>
      </c>
      <c r="S129" s="145">
        <v>9.8000000000000004E-2</v>
      </c>
      <c r="T129" s="146">
        <f>S129*H129</f>
        <v>53.9</v>
      </c>
      <c r="AR129" s="147" t="s">
        <v>148</v>
      </c>
      <c r="AT129" s="147" t="s">
        <v>143</v>
      </c>
      <c r="AU129" s="147" t="s">
        <v>85</v>
      </c>
      <c r="AY129" s="16" t="s">
        <v>141</v>
      </c>
      <c r="BE129" s="148">
        <f>IF(N129="základní",J129,0)</f>
        <v>0</v>
      </c>
      <c r="BF129" s="148">
        <f>IF(N129="snížená",J129,0)</f>
        <v>0</v>
      </c>
      <c r="BG129" s="148">
        <f>IF(N129="zákl. přenesená",J129,0)</f>
        <v>0</v>
      </c>
      <c r="BH129" s="148">
        <f>IF(N129="sníž. přenesená",J129,0)</f>
        <v>0</v>
      </c>
      <c r="BI129" s="148">
        <f>IF(N129="nulová",J129,0)</f>
        <v>0</v>
      </c>
      <c r="BJ129" s="16" t="s">
        <v>83</v>
      </c>
      <c r="BK129" s="148">
        <f>ROUND(I129*H129,2)</f>
        <v>0</v>
      </c>
      <c r="BL129" s="16" t="s">
        <v>148</v>
      </c>
      <c r="BM129" s="147" t="s">
        <v>155</v>
      </c>
    </row>
    <row r="130" spans="2:65" s="1" customFormat="1" ht="24.15" customHeight="1">
      <c r="B130" s="135"/>
      <c r="C130" s="136" t="s">
        <v>156</v>
      </c>
      <c r="D130" s="136" t="s">
        <v>143</v>
      </c>
      <c r="E130" s="137" t="s">
        <v>157</v>
      </c>
      <c r="F130" s="138" t="s">
        <v>158</v>
      </c>
      <c r="G130" s="139" t="s">
        <v>146</v>
      </c>
      <c r="H130" s="140">
        <v>970</v>
      </c>
      <c r="I130" s="141"/>
      <c r="J130" s="142">
        <f>ROUND(I130*H130,2)</f>
        <v>0</v>
      </c>
      <c r="K130" s="138" t="s">
        <v>154</v>
      </c>
      <c r="L130" s="31"/>
      <c r="M130" s="143" t="s">
        <v>1</v>
      </c>
      <c r="N130" s="144" t="s">
        <v>41</v>
      </c>
      <c r="P130" s="145">
        <f>O130*H130</f>
        <v>0</v>
      </c>
      <c r="Q130" s="145">
        <v>0</v>
      </c>
      <c r="R130" s="145">
        <f>Q130*H130</f>
        <v>0</v>
      </c>
      <c r="S130" s="145">
        <v>0.6</v>
      </c>
      <c r="T130" s="146">
        <f>S130*H130</f>
        <v>582</v>
      </c>
      <c r="AR130" s="147" t="s">
        <v>148</v>
      </c>
      <c r="AT130" s="147" t="s">
        <v>143</v>
      </c>
      <c r="AU130" s="147" t="s">
        <v>85</v>
      </c>
      <c r="AY130" s="16" t="s">
        <v>141</v>
      </c>
      <c r="BE130" s="148">
        <f>IF(N130="základní",J130,0)</f>
        <v>0</v>
      </c>
      <c r="BF130" s="148">
        <f>IF(N130="snížená",J130,0)</f>
        <v>0</v>
      </c>
      <c r="BG130" s="148">
        <f>IF(N130="zákl. přenesená",J130,0)</f>
        <v>0</v>
      </c>
      <c r="BH130" s="148">
        <f>IF(N130="sníž. přenesená",J130,0)</f>
        <v>0</v>
      </c>
      <c r="BI130" s="148">
        <f>IF(N130="nulová",J130,0)</f>
        <v>0</v>
      </c>
      <c r="BJ130" s="16" t="s">
        <v>83</v>
      </c>
      <c r="BK130" s="148">
        <f>ROUND(I130*H130,2)</f>
        <v>0</v>
      </c>
      <c r="BL130" s="16" t="s">
        <v>148</v>
      </c>
      <c r="BM130" s="147" t="s">
        <v>159</v>
      </c>
    </row>
    <row r="131" spans="2:65" s="12" customFormat="1" ht="10">
      <c r="B131" s="149"/>
      <c r="D131" s="150" t="s">
        <v>150</v>
      </c>
      <c r="E131" s="151" t="s">
        <v>1</v>
      </c>
      <c r="F131" s="152" t="s">
        <v>160</v>
      </c>
      <c r="H131" s="153">
        <v>970</v>
      </c>
      <c r="I131" s="154"/>
      <c r="L131" s="149"/>
      <c r="M131" s="155"/>
      <c r="T131" s="156"/>
      <c r="AT131" s="151" t="s">
        <v>150</v>
      </c>
      <c r="AU131" s="151" t="s">
        <v>85</v>
      </c>
      <c r="AV131" s="12" t="s">
        <v>85</v>
      </c>
      <c r="AW131" s="12" t="s">
        <v>32</v>
      </c>
      <c r="AX131" s="12" t="s">
        <v>83</v>
      </c>
      <c r="AY131" s="151" t="s">
        <v>141</v>
      </c>
    </row>
    <row r="132" spans="2:65" s="1" customFormat="1" ht="16.5" customHeight="1">
      <c r="B132" s="135"/>
      <c r="C132" s="136" t="s">
        <v>148</v>
      </c>
      <c r="D132" s="136" t="s">
        <v>143</v>
      </c>
      <c r="E132" s="137" t="s">
        <v>161</v>
      </c>
      <c r="F132" s="138" t="s">
        <v>162</v>
      </c>
      <c r="G132" s="139" t="s">
        <v>163</v>
      </c>
      <c r="H132" s="140">
        <v>480</v>
      </c>
      <c r="I132" s="141"/>
      <c r="J132" s="142">
        <f>ROUND(I132*H132,2)</f>
        <v>0</v>
      </c>
      <c r="K132" s="138" t="s">
        <v>147</v>
      </c>
      <c r="L132" s="31"/>
      <c r="M132" s="143" t="s">
        <v>1</v>
      </c>
      <c r="N132" s="144" t="s">
        <v>41</v>
      </c>
      <c r="P132" s="145">
        <f>O132*H132</f>
        <v>0</v>
      </c>
      <c r="Q132" s="145">
        <v>0</v>
      </c>
      <c r="R132" s="145">
        <f>Q132*H132</f>
        <v>0</v>
      </c>
      <c r="S132" s="145">
        <v>0.28999999999999998</v>
      </c>
      <c r="T132" s="146">
        <f>S132*H132</f>
        <v>139.19999999999999</v>
      </c>
      <c r="AR132" s="147" t="s">
        <v>148</v>
      </c>
      <c r="AT132" s="147" t="s">
        <v>143</v>
      </c>
      <c r="AU132" s="147" t="s">
        <v>85</v>
      </c>
      <c r="AY132" s="16" t="s">
        <v>141</v>
      </c>
      <c r="BE132" s="148">
        <f>IF(N132="základní",J132,0)</f>
        <v>0</v>
      </c>
      <c r="BF132" s="148">
        <f>IF(N132="snížená",J132,0)</f>
        <v>0</v>
      </c>
      <c r="BG132" s="148">
        <f>IF(N132="zákl. přenesená",J132,0)</f>
        <v>0</v>
      </c>
      <c r="BH132" s="148">
        <f>IF(N132="sníž. přenesená",J132,0)</f>
        <v>0</v>
      </c>
      <c r="BI132" s="148">
        <f>IF(N132="nulová",J132,0)</f>
        <v>0</v>
      </c>
      <c r="BJ132" s="16" t="s">
        <v>83</v>
      </c>
      <c r="BK132" s="148">
        <f>ROUND(I132*H132,2)</f>
        <v>0</v>
      </c>
      <c r="BL132" s="16" t="s">
        <v>148</v>
      </c>
      <c r="BM132" s="147" t="s">
        <v>164</v>
      </c>
    </row>
    <row r="133" spans="2:65" s="1" customFormat="1" ht="16.5" customHeight="1">
      <c r="B133" s="135"/>
      <c r="C133" s="136" t="s">
        <v>165</v>
      </c>
      <c r="D133" s="136" t="s">
        <v>143</v>
      </c>
      <c r="E133" s="137" t="s">
        <v>166</v>
      </c>
      <c r="F133" s="138" t="s">
        <v>167</v>
      </c>
      <c r="G133" s="139" t="s">
        <v>163</v>
      </c>
      <c r="H133" s="140">
        <v>640</v>
      </c>
      <c r="I133" s="141"/>
      <c r="J133" s="142">
        <f>ROUND(I133*H133,2)</f>
        <v>0</v>
      </c>
      <c r="K133" s="138" t="s">
        <v>154</v>
      </c>
      <c r="L133" s="31"/>
      <c r="M133" s="143" t="s">
        <v>1</v>
      </c>
      <c r="N133" s="144" t="s">
        <v>41</v>
      </c>
      <c r="P133" s="145">
        <f>O133*H133</f>
        <v>0</v>
      </c>
      <c r="Q133" s="145">
        <v>0</v>
      </c>
      <c r="R133" s="145">
        <f>Q133*H133</f>
        <v>0</v>
      </c>
      <c r="S133" s="145">
        <v>0.20499999999999999</v>
      </c>
      <c r="T133" s="146">
        <f>S133*H133</f>
        <v>131.19999999999999</v>
      </c>
      <c r="AR133" s="147" t="s">
        <v>148</v>
      </c>
      <c r="AT133" s="147" t="s">
        <v>143</v>
      </c>
      <c r="AU133" s="147" t="s">
        <v>85</v>
      </c>
      <c r="AY133" s="16" t="s">
        <v>141</v>
      </c>
      <c r="BE133" s="148">
        <f>IF(N133="základní",J133,0)</f>
        <v>0</v>
      </c>
      <c r="BF133" s="148">
        <f>IF(N133="snížená",J133,0)</f>
        <v>0</v>
      </c>
      <c r="BG133" s="148">
        <f>IF(N133="zákl. přenesená",J133,0)</f>
        <v>0</v>
      </c>
      <c r="BH133" s="148">
        <f>IF(N133="sníž. přenesená",J133,0)</f>
        <v>0</v>
      </c>
      <c r="BI133" s="148">
        <f>IF(N133="nulová",J133,0)</f>
        <v>0</v>
      </c>
      <c r="BJ133" s="16" t="s">
        <v>83</v>
      </c>
      <c r="BK133" s="148">
        <f>ROUND(I133*H133,2)</f>
        <v>0</v>
      </c>
      <c r="BL133" s="16" t="s">
        <v>148</v>
      </c>
      <c r="BM133" s="147" t="s">
        <v>168</v>
      </c>
    </row>
    <row r="134" spans="2:65" s="1" customFormat="1" ht="16.5" customHeight="1">
      <c r="B134" s="135"/>
      <c r="C134" s="136" t="s">
        <v>169</v>
      </c>
      <c r="D134" s="136" t="s">
        <v>143</v>
      </c>
      <c r="E134" s="137" t="s">
        <v>170</v>
      </c>
      <c r="F134" s="138" t="s">
        <v>171</v>
      </c>
      <c r="G134" s="139" t="s">
        <v>163</v>
      </c>
      <c r="H134" s="140">
        <v>960</v>
      </c>
      <c r="I134" s="141"/>
      <c r="J134" s="142">
        <f>ROUND(I134*H134,2)</f>
        <v>0</v>
      </c>
      <c r="K134" s="138" t="s">
        <v>147</v>
      </c>
      <c r="L134" s="31"/>
      <c r="M134" s="143" t="s">
        <v>1</v>
      </c>
      <c r="N134" s="144" t="s">
        <v>41</v>
      </c>
      <c r="P134" s="145">
        <f>O134*H134</f>
        <v>0</v>
      </c>
      <c r="Q134" s="145">
        <v>0</v>
      </c>
      <c r="R134" s="145">
        <f>Q134*H134</f>
        <v>0</v>
      </c>
      <c r="S134" s="145">
        <v>0.115</v>
      </c>
      <c r="T134" s="146">
        <f>S134*H134</f>
        <v>110.4</v>
      </c>
      <c r="AR134" s="147" t="s">
        <v>148</v>
      </c>
      <c r="AT134" s="147" t="s">
        <v>143</v>
      </c>
      <c r="AU134" s="147" t="s">
        <v>85</v>
      </c>
      <c r="AY134" s="16" t="s">
        <v>141</v>
      </c>
      <c r="BE134" s="148">
        <f>IF(N134="základní",J134,0)</f>
        <v>0</v>
      </c>
      <c r="BF134" s="148">
        <f>IF(N134="snížená",J134,0)</f>
        <v>0</v>
      </c>
      <c r="BG134" s="148">
        <f>IF(N134="zákl. přenesená",J134,0)</f>
        <v>0</v>
      </c>
      <c r="BH134" s="148">
        <f>IF(N134="sníž. přenesená",J134,0)</f>
        <v>0</v>
      </c>
      <c r="BI134" s="148">
        <f>IF(N134="nulová",J134,0)</f>
        <v>0</v>
      </c>
      <c r="BJ134" s="16" t="s">
        <v>83</v>
      </c>
      <c r="BK134" s="148">
        <f>ROUND(I134*H134,2)</f>
        <v>0</v>
      </c>
      <c r="BL134" s="16" t="s">
        <v>148</v>
      </c>
      <c r="BM134" s="147" t="s">
        <v>172</v>
      </c>
    </row>
    <row r="135" spans="2:65" s="12" customFormat="1" ht="10">
      <c r="B135" s="149"/>
      <c r="D135" s="150" t="s">
        <v>150</v>
      </c>
      <c r="E135" s="151" t="s">
        <v>1</v>
      </c>
      <c r="F135" s="152" t="s">
        <v>173</v>
      </c>
      <c r="H135" s="153">
        <v>960</v>
      </c>
      <c r="I135" s="154"/>
      <c r="L135" s="149"/>
      <c r="M135" s="155"/>
      <c r="T135" s="156"/>
      <c r="AT135" s="151" t="s">
        <v>150</v>
      </c>
      <c r="AU135" s="151" t="s">
        <v>85</v>
      </c>
      <c r="AV135" s="12" t="s">
        <v>85</v>
      </c>
      <c r="AW135" s="12" t="s">
        <v>32</v>
      </c>
      <c r="AX135" s="12" t="s">
        <v>83</v>
      </c>
      <c r="AY135" s="151" t="s">
        <v>141</v>
      </c>
    </row>
    <row r="136" spans="2:65" s="11" customFormat="1" ht="22.75" customHeight="1">
      <c r="B136" s="123"/>
      <c r="D136" s="124" t="s">
        <v>75</v>
      </c>
      <c r="E136" s="133" t="s">
        <v>174</v>
      </c>
      <c r="F136" s="133" t="s">
        <v>175</v>
      </c>
      <c r="I136" s="126"/>
      <c r="J136" s="134">
        <f>BK136</f>
        <v>0</v>
      </c>
      <c r="L136" s="123"/>
      <c r="M136" s="128"/>
      <c r="P136" s="129">
        <f>SUM(P137:P138)</f>
        <v>0</v>
      </c>
      <c r="R136" s="129">
        <f>SUM(R137:R138)</f>
        <v>0</v>
      </c>
      <c r="T136" s="130">
        <f>SUM(T137:T138)</f>
        <v>0</v>
      </c>
      <c r="AR136" s="124" t="s">
        <v>83</v>
      </c>
      <c r="AT136" s="131" t="s">
        <v>75</v>
      </c>
      <c r="AU136" s="131" t="s">
        <v>83</v>
      </c>
      <c r="AY136" s="124" t="s">
        <v>141</v>
      </c>
      <c r="BK136" s="132">
        <f>SUM(BK137:BK138)</f>
        <v>0</v>
      </c>
    </row>
    <row r="137" spans="2:65" s="1" customFormat="1" ht="24.15" customHeight="1">
      <c r="B137" s="135"/>
      <c r="C137" s="136" t="s">
        <v>176</v>
      </c>
      <c r="D137" s="136" t="s">
        <v>143</v>
      </c>
      <c r="E137" s="137" t="s">
        <v>177</v>
      </c>
      <c r="F137" s="138" t="s">
        <v>178</v>
      </c>
      <c r="G137" s="139" t="s">
        <v>163</v>
      </c>
      <c r="H137" s="140">
        <v>480</v>
      </c>
      <c r="I137" s="141"/>
      <c r="J137" s="142">
        <f>ROUND(I137*H137,2)</f>
        <v>0</v>
      </c>
      <c r="K137" s="138" t="s">
        <v>147</v>
      </c>
      <c r="L137" s="31"/>
      <c r="M137" s="143" t="s">
        <v>1</v>
      </c>
      <c r="N137" s="144" t="s">
        <v>41</v>
      </c>
      <c r="P137" s="145">
        <f>O137*H137</f>
        <v>0</v>
      </c>
      <c r="Q137" s="145">
        <v>0</v>
      </c>
      <c r="R137" s="145">
        <f>Q137*H137</f>
        <v>0</v>
      </c>
      <c r="S137" s="145">
        <v>0</v>
      </c>
      <c r="T137" s="146">
        <f>S137*H137</f>
        <v>0</v>
      </c>
      <c r="AR137" s="147" t="s">
        <v>148</v>
      </c>
      <c r="AT137" s="147" t="s">
        <v>143</v>
      </c>
      <c r="AU137" s="147" t="s">
        <v>85</v>
      </c>
      <c r="AY137" s="16" t="s">
        <v>141</v>
      </c>
      <c r="BE137" s="148">
        <f>IF(N137="základní",J137,0)</f>
        <v>0</v>
      </c>
      <c r="BF137" s="148">
        <f>IF(N137="snížená",J137,0)</f>
        <v>0</v>
      </c>
      <c r="BG137" s="148">
        <f>IF(N137="zákl. přenesená",J137,0)</f>
        <v>0</v>
      </c>
      <c r="BH137" s="148">
        <f>IF(N137="sníž. přenesená",J137,0)</f>
        <v>0</v>
      </c>
      <c r="BI137" s="148">
        <f>IF(N137="nulová",J137,0)</f>
        <v>0</v>
      </c>
      <c r="BJ137" s="16" t="s">
        <v>83</v>
      </c>
      <c r="BK137" s="148">
        <f>ROUND(I137*H137,2)</f>
        <v>0</v>
      </c>
      <c r="BL137" s="16" t="s">
        <v>148</v>
      </c>
      <c r="BM137" s="147" t="s">
        <v>179</v>
      </c>
    </row>
    <row r="138" spans="2:65" s="12" customFormat="1" ht="10">
      <c r="B138" s="149"/>
      <c r="D138" s="150" t="s">
        <v>150</v>
      </c>
      <c r="E138" s="151" t="s">
        <v>1</v>
      </c>
      <c r="F138" s="152" t="s">
        <v>180</v>
      </c>
      <c r="H138" s="153">
        <v>480</v>
      </c>
      <c r="I138" s="154"/>
      <c r="L138" s="149"/>
      <c r="M138" s="155"/>
      <c r="T138" s="156"/>
      <c r="AT138" s="151" t="s">
        <v>150</v>
      </c>
      <c r="AU138" s="151" t="s">
        <v>85</v>
      </c>
      <c r="AV138" s="12" t="s">
        <v>85</v>
      </c>
      <c r="AW138" s="12" t="s">
        <v>32</v>
      </c>
      <c r="AX138" s="12" t="s">
        <v>83</v>
      </c>
      <c r="AY138" s="151" t="s">
        <v>141</v>
      </c>
    </row>
    <row r="139" spans="2:65" s="11" customFormat="1" ht="22.75" customHeight="1">
      <c r="B139" s="123"/>
      <c r="D139" s="124" t="s">
        <v>75</v>
      </c>
      <c r="E139" s="133" t="s">
        <v>181</v>
      </c>
      <c r="F139" s="133" t="s">
        <v>182</v>
      </c>
      <c r="I139" s="126"/>
      <c r="J139" s="134">
        <f>BK139</f>
        <v>0</v>
      </c>
      <c r="L139" s="123"/>
      <c r="M139" s="128"/>
      <c r="P139" s="129">
        <f>SUM(P140:P158)</f>
        <v>0</v>
      </c>
      <c r="R139" s="129">
        <f>SUM(R140:R158)</f>
        <v>0</v>
      </c>
      <c r="T139" s="130">
        <f>SUM(T140:T158)</f>
        <v>0</v>
      </c>
      <c r="AR139" s="124" t="s">
        <v>83</v>
      </c>
      <c r="AT139" s="131" t="s">
        <v>75</v>
      </c>
      <c r="AU139" s="131" t="s">
        <v>83</v>
      </c>
      <c r="AY139" s="124" t="s">
        <v>141</v>
      </c>
      <c r="BK139" s="132">
        <f>SUM(BK140:BK158)</f>
        <v>0</v>
      </c>
    </row>
    <row r="140" spans="2:65" s="1" customFormat="1" ht="24.15" customHeight="1">
      <c r="B140" s="135"/>
      <c r="C140" s="136" t="s">
        <v>183</v>
      </c>
      <c r="D140" s="136" t="s">
        <v>143</v>
      </c>
      <c r="E140" s="137" t="s">
        <v>184</v>
      </c>
      <c r="F140" s="138" t="s">
        <v>185</v>
      </c>
      <c r="G140" s="139" t="s">
        <v>186</v>
      </c>
      <c r="H140" s="140">
        <v>149.4</v>
      </c>
      <c r="I140" s="141"/>
      <c r="J140" s="142">
        <f>ROUND(I140*H140,2)</f>
        <v>0</v>
      </c>
      <c r="K140" s="138" t="s">
        <v>147</v>
      </c>
      <c r="L140" s="31"/>
      <c r="M140" s="143" t="s">
        <v>1</v>
      </c>
      <c r="N140" s="144" t="s">
        <v>41</v>
      </c>
      <c r="P140" s="145">
        <f>O140*H140</f>
        <v>0</v>
      </c>
      <c r="Q140" s="145">
        <v>0</v>
      </c>
      <c r="R140" s="145">
        <f>Q140*H140</f>
        <v>0</v>
      </c>
      <c r="S140" s="145">
        <v>0</v>
      </c>
      <c r="T140" s="146">
        <f>S140*H140</f>
        <v>0</v>
      </c>
      <c r="AR140" s="147" t="s">
        <v>148</v>
      </c>
      <c r="AT140" s="147" t="s">
        <v>143</v>
      </c>
      <c r="AU140" s="147" t="s">
        <v>85</v>
      </c>
      <c r="AY140" s="16" t="s">
        <v>141</v>
      </c>
      <c r="BE140" s="148">
        <f>IF(N140="základní",J140,0)</f>
        <v>0</v>
      </c>
      <c r="BF140" s="148">
        <f>IF(N140="snížená",J140,0)</f>
        <v>0</v>
      </c>
      <c r="BG140" s="148">
        <f>IF(N140="zákl. přenesená",J140,0)</f>
        <v>0</v>
      </c>
      <c r="BH140" s="148">
        <f>IF(N140="sníž. přenesená",J140,0)</f>
        <v>0</v>
      </c>
      <c r="BI140" s="148">
        <f>IF(N140="nulová",J140,0)</f>
        <v>0</v>
      </c>
      <c r="BJ140" s="16" t="s">
        <v>83</v>
      </c>
      <c r="BK140" s="148">
        <f>ROUND(I140*H140,2)</f>
        <v>0</v>
      </c>
      <c r="BL140" s="16" t="s">
        <v>148</v>
      </c>
      <c r="BM140" s="147" t="s">
        <v>187</v>
      </c>
    </row>
    <row r="141" spans="2:65" s="12" customFormat="1" ht="10">
      <c r="B141" s="149"/>
      <c r="D141" s="150" t="s">
        <v>150</v>
      </c>
      <c r="E141" s="151" t="s">
        <v>1</v>
      </c>
      <c r="F141" s="152" t="s">
        <v>188</v>
      </c>
      <c r="H141" s="153">
        <v>60</v>
      </c>
      <c r="I141" s="154"/>
      <c r="L141" s="149"/>
      <c r="M141" s="155"/>
      <c r="T141" s="156"/>
      <c r="AT141" s="151" t="s">
        <v>150</v>
      </c>
      <c r="AU141" s="151" t="s">
        <v>85</v>
      </c>
      <c r="AV141" s="12" t="s">
        <v>85</v>
      </c>
      <c r="AW141" s="12" t="s">
        <v>32</v>
      </c>
      <c r="AX141" s="12" t="s">
        <v>76</v>
      </c>
      <c r="AY141" s="151" t="s">
        <v>141</v>
      </c>
    </row>
    <row r="142" spans="2:65" s="12" customFormat="1" ht="10">
      <c r="B142" s="149"/>
      <c r="D142" s="150" t="s">
        <v>150</v>
      </c>
      <c r="E142" s="151" t="s">
        <v>1</v>
      </c>
      <c r="F142" s="152" t="s">
        <v>189</v>
      </c>
      <c r="H142" s="153">
        <v>24</v>
      </c>
      <c r="I142" s="154"/>
      <c r="L142" s="149"/>
      <c r="M142" s="155"/>
      <c r="T142" s="156"/>
      <c r="AT142" s="151" t="s">
        <v>150</v>
      </c>
      <c r="AU142" s="151" t="s">
        <v>85</v>
      </c>
      <c r="AV142" s="12" t="s">
        <v>85</v>
      </c>
      <c r="AW142" s="12" t="s">
        <v>32</v>
      </c>
      <c r="AX142" s="12" t="s">
        <v>76</v>
      </c>
      <c r="AY142" s="151" t="s">
        <v>141</v>
      </c>
    </row>
    <row r="143" spans="2:65" s="12" customFormat="1" ht="10">
      <c r="B143" s="149"/>
      <c r="D143" s="150" t="s">
        <v>150</v>
      </c>
      <c r="E143" s="151" t="s">
        <v>1</v>
      </c>
      <c r="F143" s="152" t="s">
        <v>190</v>
      </c>
      <c r="H143" s="153">
        <v>65.400000000000006</v>
      </c>
      <c r="I143" s="154"/>
      <c r="L143" s="149"/>
      <c r="M143" s="155"/>
      <c r="T143" s="156"/>
      <c r="AT143" s="151" t="s">
        <v>150</v>
      </c>
      <c r="AU143" s="151" t="s">
        <v>85</v>
      </c>
      <c r="AV143" s="12" t="s">
        <v>85</v>
      </c>
      <c r="AW143" s="12" t="s">
        <v>32</v>
      </c>
      <c r="AX143" s="12" t="s">
        <v>76</v>
      </c>
      <c r="AY143" s="151" t="s">
        <v>141</v>
      </c>
    </row>
    <row r="144" spans="2:65" s="13" customFormat="1" ht="10">
      <c r="B144" s="157"/>
      <c r="D144" s="150" t="s">
        <v>150</v>
      </c>
      <c r="E144" s="158" t="s">
        <v>1</v>
      </c>
      <c r="F144" s="159" t="s">
        <v>191</v>
      </c>
      <c r="H144" s="160">
        <v>149.4</v>
      </c>
      <c r="I144" s="161"/>
      <c r="L144" s="157"/>
      <c r="M144" s="162"/>
      <c r="T144" s="163"/>
      <c r="AT144" s="158" t="s">
        <v>150</v>
      </c>
      <c r="AU144" s="158" t="s">
        <v>85</v>
      </c>
      <c r="AV144" s="13" t="s">
        <v>148</v>
      </c>
      <c r="AW144" s="13" t="s">
        <v>32</v>
      </c>
      <c r="AX144" s="13" t="s">
        <v>83</v>
      </c>
      <c r="AY144" s="158" t="s">
        <v>141</v>
      </c>
    </row>
    <row r="145" spans="2:65" s="1" customFormat="1" ht="21.75" customHeight="1">
      <c r="B145" s="135"/>
      <c r="C145" s="136" t="s">
        <v>174</v>
      </c>
      <c r="D145" s="136" t="s">
        <v>143</v>
      </c>
      <c r="E145" s="137" t="s">
        <v>192</v>
      </c>
      <c r="F145" s="138" t="s">
        <v>193</v>
      </c>
      <c r="G145" s="139" t="s">
        <v>186</v>
      </c>
      <c r="H145" s="140">
        <v>980.66</v>
      </c>
      <c r="I145" s="141"/>
      <c r="J145" s="142">
        <f>ROUND(I145*H145,2)</f>
        <v>0</v>
      </c>
      <c r="K145" s="138" t="s">
        <v>147</v>
      </c>
      <c r="L145" s="31"/>
      <c r="M145" s="143" t="s">
        <v>1</v>
      </c>
      <c r="N145" s="144" t="s">
        <v>41</v>
      </c>
      <c r="P145" s="145">
        <f>O145*H145</f>
        <v>0</v>
      </c>
      <c r="Q145" s="145">
        <v>0</v>
      </c>
      <c r="R145" s="145">
        <f>Q145*H145</f>
        <v>0</v>
      </c>
      <c r="S145" s="145">
        <v>0</v>
      </c>
      <c r="T145" s="146">
        <f>S145*H145</f>
        <v>0</v>
      </c>
      <c r="AR145" s="147" t="s">
        <v>148</v>
      </c>
      <c r="AT145" s="147" t="s">
        <v>143</v>
      </c>
      <c r="AU145" s="147" t="s">
        <v>85</v>
      </c>
      <c r="AY145" s="16" t="s">
        <v>141</v>
      </c>
      <c r="BE145" s="148">
        <f>IF(N145="základní",J145,0)</f>
        <v>0</v>
      </c>
      <c r="BF145" s="148">
        <f>IF(N145="snížená",J145,0)</f>
        <v>0</v>
      </c>
      <c r="BG145" s="148">
        <f>IF(N145="zákl. přenesená",J145,0)</f>
        <v>0</v>
      </c>
      <c r="BH145" s="148">
        <f>IF(N145="sníž. přenesená",J145,0)</f>
        <v>0</v>
      </c>
      <c r="BI145" s="148">
        <f>IF(N145="nulová",J145,0)</f>
        <v>0</v>
      </c>
      <c r="BJ145" s="16" t="s">
        <v>83</v>
      </c>
      <c r="BK145" s="148">
        <f>ROUND(I145*H145,2)</f>
        <v>0</v>
      </c>
      <c r="BL145" s="16" t="s">
        <v>148</v>
      </c>
      <c r="BM145" s="147" t="s">
        <v>194</v>
      </c>
    </row>
    <row r="146" spans="2:65" s="12" customFormat="1" ht="10">
      <c r="B146" s="149"/>
      <c r="D146" s="150" t="s">
        <v>150</v>
      </c>
      <c r="E146" s="151" t="s">
        <v>1</v>
      </c>
      <c r="F146" s="152" t="s">
        <v>195</v>
      </c>
      <c r="H146" s="153">
        <v>1130.06</v>
      </c>
      <c r="I146" s="154"/>
      <c r="L146" s="149"/>
      <c r="M146" s="155"/>
      <c r="T146" s="156"/>
      <c r="AT146" s="151" t="s">
        <v>150</v>
      </c>
      <c r="AU146" s="151" t="s">
        <v>85</v>
      </c>
      <c r="AV146" s="12" t="s">
        <v>85</v>
      </c>
      <c r="AW146" s="12" t="s">
        <v>32</v>
      </c>
      <c r="AX146" s="12" t="s">
        <v>76</v>
      </c>
      <c r="AY146" s="151" t="s">
        <v>141</v>
      </c>
    </row>
    <row r="147" spans="2:65" s="12" customFormat="1" ht="10">
      <c r="B147" s="149"/>
      <c r="D147" s="150" t="s">
        <v>150</v>
      </c>
      <c r="E147" s="151" t="s">
        <v>1</v>
      </c>
      <c r="F147" s="152" t="s">
        <v>196</v>
      </c>
      <c r="H147" s="153">
        <v>-149.4</v>
      </c>
      <c r="I147" s="154"/>
      <c r="L147" s="149"/>
      <c r="M147" s="155"/>
      <c r="T147" s="156"/>
      <c r="AT147" s="151" t="s">
        <v>150</v>
      </c>
      <c r="AU147" s="151" t="s">
        <v>85</v>
      </c>
      <c r="AV147" s="12" t="s">
        <v>85</v>
      </c>
      <c r="AW147" s="12" t="s">
        <v>32</v>
      </c>
      <c r="AX147" s="12" t="s">
        <v>76</v>
      </c>
      <c r="AY147" s="151" t="s">
        <v>141</v>
      </c>
    </row>
    <row r="148" spans="2:65" s="13" customFormat="1" ht="10">
      <c r="B148" s="157"/>
      <c r="D148" s="150" t="s">
        <v>150</v>
      </c>
      <c r="E148" s="158" t="s">
        <v>1</v>
      </c>
      <c r="F148" s="159" t="s">
        <v>191</v>
      </c>
      <c r="H148" s="160">
        <v>980.66</v>
      </c>
      <c r="I148" s="161"/>
      <c r="L148" s="157"/>
      <c r="M148" s="162"/>
      <c r="T148" s="163"/>
      <c r="AT148" s="158" t="s">
        <v>150</v>
      </c>
      <c r="AU148" s="158" t="s">
        <v>85</v>
      </c>
      <c r="AV148" s="13" t="s">
        <v>148</v>
      </c>
      <c r="AW148" s="13" t="s">
        <v>32</v>
      </c>
      <c r="AX148" s="13" t="s">
        <v>83</v>
      </c>
      <c r="AY148" s="158" t="s">
        <v>141</v>
      </c>
    </row>
    <row r="149" spans="2:65" s="1" customFormat="1" ht="24.15" customHeight="1">
      <c r="B149" s="135"/>
      <c r="C149" s="136" t="s">
        <v>197</v>
      </c>
      <c r="D149" s="136" t="s">
        <v>143</v>
      </c>
      <c r="E149" s="137" t="s">
        <v>198</v>
      </c>
      <c r="F149" s="138" t="s">
        <v>199</v>
      </c>
      <c r="G149" s="139" t="s">
        <v>186</v>
      </c>
      <c r="H149" s="140">
        <v>2941.98</v>
      </c>
      <c r="I149" s="141"/>
      <c r="J149" s="142">
        <f>ROUND(I149*H149,2)</f>
        <v>0</v>
      </c>
      <c r="K149" s="138" t="s">
        <v>147</v>
      </c>
      <c r="L149" s="31"/>
      <c r="M149" s="143" t="s">
        <v>1</v>
      </c>
      <c r="N149" s="144" t="s">
        <v>41</v>
      </c>
      <c r="P149" s="145">
        <f>O149*H149</f>
        <v>0</v>
      </c>
      <c r="Q149" s="145">
        <v>0</v>
      </c>
      <c r="R149" s="145">
        <f>Q149*H149</f>
        <v>0</v>
      </c>
      <c r="S149" s="145">
        <v>0</v>
      </c>
      <c r="T149" s="146">
        <f>S149*H149</f>
        <v>0</v>
      </c>
      <c r="AR149" s="147" t="s">
        <v>148</v>
      </c>
      <c r="AT149" s="147" t="s">
        <v>143</v>
      </c>
      <c r="AU149" s="147" t="s">
        <v>85</v>
      </c>
      <c r="AY149" s="16" t="s">
        <v>141</v>
      </c>
      <c r="BE149" s="148">
        <f>IF(N149="základní",J149,0)</f>
        <v>0</v>
      </c>
      <c r="BF149" s="148">
        <f>IF(N149="snížená",J149,0)</f>
        <v>0</v>
      </c>
      <c r="BG149" s="148">
        <f>IF(N149="zákl. přenesená",J149,0)</f>
        <v>0</v>
      </c>
      <c r="BH149" s="148">
        <f>IF(N149="sníž. přenesená",J149,0)</f>
        <v>0</v>
      </c>
      <c r="BI149" s="148">
        <f>IF(N149="nulová",J149,0)</f>
        <v>0</v>
      </c>
      <c r="BJ149" s="16" t="s">
        <v>83</v>
      </c>
      <c r="BK149" s="148">
        <f>ROUND(I149*H149,2)</f>
        <v>0</v>
      </c>
      <c r="BL149" s="16" t="s">
        <v>148</v>
      </c>
      <c r="BM149" s="147" t="s">
        <v>200</v>
      </c>
    </row>
    <row r="150" spans="2:65" s="12" customFormat="1" ht="10">
      <c r="B150" s="149"/>
      <c r="D150" s="150" t="s">
        <v>150</v>
      </c>
      <c r="E150" s="151" t="s">
        <v>1</v>
      </c>
      <c r="F150" s="152" t="s">
        <v>201</v>
      </c>
      <c r="H150" s="153">
        <v>2941.98</v>
      </c>
      <c r="I150" s="154"/>
      <c r="L150" s="149"/>
      <c r="M150" s="155"/>
      <c r="T150" s="156"/>
      <c r="AT150" s="151" t="s">
        <v>150</v>
      </c>
      <c r="AU150" s="151" t="s">
        <v>85</v>
      </c>
      <c r="AV150" s="12" t="s">
        <v>85</v>
      </c>
      <c r="AW150" s="12" t="s">
        <v>32</v>
      </c>
      <c r="AX150" s="12" t="s">
        <v>83</v>
      </c>
      <c r="AY150" s="151" t="s">
        <v>141</v>
      </c>
    </row>
    <row r="151" spans="2:65" s="1" customFormat="1" ht="24.15" customHeight="1">
      <c r="B151" s="135"/>
      <c r="C151" s="136" t="s">
        <v>202</v>
      </c>
      <c r="D151" s="136" t="s">
        <v>143</v>
      </c>
      <c r="E151" s="137" t="s">
        <v>203</v>
      </c>
      <c r="F151" s="138" t="s">
        <v>204</v>
      </c>
      <c r="G151" s="139" t="s">
        <v>186</v>
      </c>
      <c r="H151" s="140">
        <v>980.66</v>
      </c>
      <c r="I151" s="141"/>
      <c r="J151" s="142">
        <f>ROUND(I151*H151,2)</f>
        <v>0</v>
      </c>
      <c r="K151" s="138" t="s">
        <v>147</v>
      </c>
      <c r="L151" s="31"/>
      <c r="M151" s="143" t="s">
        <v>1</v>
      </c>
      <c r="N151" s="144" t="s">
        <v>41</v>
      </c>
      <c r="P151" s="145">
        <f>O151*H151</f>
        <v>0</v>
      </c>
      <c r="Q151" s="145">
        <v>0</v>
      </c>
      <c r="R151" s="145">
        <f>Q151*H151</f>
        <v>0</v>
      </c>
      <c r="S151" s="145">
        <v>0</v>
      </c>
      <c r="T151" s="146">
        <f>S151*H151</f>
        <v>0</v>
      </c>
      <c r="AR151" s="147" t="s">
        <v>148</v>
      </c>
      <c r="AT151" s="147" t="s">
        <v>143</v>
      </c>
      <c r="AU151" s="147" t="s">
        <v>85</v>
      </c>
      <c r="AY151" s="16" t="s">
        <v>141</v>
      </c>
      <c r="BE151" s="148">
        <f>IF(N151="základní",J151,0)</f>
        <v>0</v>
      </c>
      <c r="BF151" s="148">
        <f>IF(N151="snížená",J151,0)</f>
        <v>0</v>
      </c>
      <c r="BG151" s="148">
        <f>IF(N151="zákl. přenesená",J151,0)</f>
        <v>0</v>
      </c>
      <c r="BH151" s="148">
        <f>IF(N151="sníž. přenesená",J151,0)</f>
        <v>0</v>
      </c>
      <c r="BI151" s="148">
        <f>IF(N151="nulová",J151,0)</f>
        <v>0</v>
      </c>
      <c r="BJ151" s="16" t="s">
        <v>83</v>
      </c>
      <c r="BK151" s="148">
        <f>ROUND(I151*H151,2)</f>
        <v>0</v>
      </c>
      <c r="BL151" s="16" t="s">
        <v>148</v>
      </c>
      <c r="BM151" s="147" t="s">
        <v>205</v>
      </c>
    </row>
    <row r="152" spans="2:65" s="1" customFormat="1" ht="37.75" customHeight="1">
      <c r="B152" s="135"/>
      <c r="C152" s="136" t="s">
        <v>8</v>
      </c>
      <c r="D152" s="136" t="s">
        <v>143</v>
      </c>
      <c r="E152" s="137" t="s">
        <v>206</v>
      </c>
      <c r="F152" s="138" t="s">
        <v>207</v>
      </c>
      <c r="G152" s="139" t="s">
        <v>186</v>
      </c>
      <c r="H152" s="140">
        <v>344.76</v>
      </c>
      <c r="I152" s="141"/>
      <c r="J152" s="142">
        <f>ROUND(I152*H152,2)</f>
        <v>0</v>
      </c>
      <c r="K152" s="138" t="s">
        <v>147</v>
      </c>
      <c r="L152" s="31"/>
      <c r="M152" s="143" t="s">
        <v>1</v>
      </c>
      <c r="N152" s="144" t="s">
        <v>41</v>
      </c>
      <c r="P152" s="145">
        <f>O152*H152</f>
        <v>0</v>
      </c>
      <c r="Q152" s="145">
        <v>0</v>
      </c>
      <c r="R152" s="145">
        <f>Q152*H152</f>
        <v>0</v>
      </c>
      <c r="S152" s="145">
        <v>0</v>
      </c>
      <c r="T152" s="146">
        <f>S152*H152</f>
        <v>0</v>
      </c>
      <c r="AR152" s="147" t="s">
        <v>148</v>
      </c>
      <c r="AT152" s="147" t="s">
        <v>143</v>
      </c>
      <c r="AU152" s="147" t="s">
        <v>85</v>
      </c>
      <c r="AY152" s="16" t="s">
        <v>141</v>
      </c>
      <c r="BE152" s="148">
        <f>IF(N152="základní",J152,0)</f>
        <v>0</v>
      </c>
      <c r="BF152" s="148">
        <f>IF(N152="snížená",J152,0)</f>
        <v>0</v>
      </c>
      <c r="BG152" s="148">
        <f>IF(N152="zákl. přenesená",J152,0)</f>
        <v>0</v>
      </c>
      <c r="BH152" s="148">
        <f>IF(N152="sníž. přenesená",J152,0)</f>
        <v>0</v>
      </c>
      <c r="BI152" s="148">
        <f>IF(N152="nulová",J152,0)</f>
        <v>0</v>
      </c>
      <c r="BJ152" s="16" t="s">
        <v>83</v>
      </c>
      <c r="BK152" s="148">
        <f>ROUND(I152*H152,2)</f>
        <v>0</v>
      </c>
      <c r="BL152" s="16" t="s">
        <v>148</v>
      </c>
      <c r="BM152" s="147" t="s">
        <v>208</v>
      </c>
    </row>
    <row r="153" spans="2:65" s="12" customFormat="1" ht="10">
      <c r="B153" s="149"/>
      <c r="D153" s="150" t="s">
        <v>150</v>
      </c>
      <c r="E153" s="151" t="s">
        <v>1</v>
      </c>
      <c r="F153" s="152" t="s">
        <v>195</v>
      </c>
      <c r="H153" s="153">
        <v>1130.06</v>
      </c>
      <c r="I153" s="154"/>
      <c r="L153" s="149"/>
      <c r="M153" s="155"/>
      <c r="T153" s="156"/>
      <c r="AT153" s="151" t="s">
        <v>150</v>
      </c>
      <c r="AU153" s="151" t="s">
        <v>85</v>
      </c>
      <c r="AV153" s="12" t="s">
        <v>85</v>
      </c>
      <c r="AW153" s="12" t="s">
        <v>32</v>
      </c>
      <c r="AX153" s="12" t="s">
        <v>76</v>
      </c>
      <c r="AY153" s="151" t="s">
        <v>141</v>
      </c>
    </row>
    <row r="154" spans="2:65" s="12" customFormat="1" ht="10">
      <c r="B154" s="149"/>
      <c r="D154" s="150" t="s">
        <v>150</v>
      </c>
      <c r="E154" s="151" t="s">
        <v>1</v>
      </c>
      <c r="F154" s="152" t="s">
        <v>196</v>
      </c>
      <c r="H154" s="153">
        <v>-149.4</v>
      </c>
      <c r="I154" s="154"/>
      <c r="L154" s="149"/>
      <c r="M154" s="155"/>
      <c r="T154" s="156"/>
      <c r="AT154" s="151" t="s">
        <v>150</v>
      </c>
      <c r="AU154" s="151" t="s">
        <v>85</v>
      </c>
      <c r="AV154" s="12" t="s">
        <v>85</v>
      </c>
      <c r="AW154" s="12" t="s">
        <v>32</v>
      </c>
      <c r="AX154" s="12" t="s">
        <v>76</v>
      </c>
      <c r="AY154" s="151" t="s">
        <v>141</v>
      </c>
    </row>
    <row r="155" spans="2:65" s="12" customFormat="1" ht="10">
      <c r="B155" s="149"/>
      <c r="D155" s="150" t="s">
        <v>150</v>
      </c>
      <c r="E155" s="151" t="s">
        <v>1</v>
      </c>
      <c r="F155" s="152" t="s">
        <v>209</v>
      </c>
      <c r="H155" s="153">
        <v>-635.9</v>
      </c>
      <c r="I155" s="154"/>
      <c r="L155" s="149"/>
      <c r="M155" s="155"/>
      <c r="T155" s="156"/>
      <c r="AT155" s="151" t="s">
        <v>150</v>
      </c>
      <c r="AU155" s="151" t="s">
        <v>85</v>
      </c>
      <c r="AV155" s="12" t="s">
        <v>85</v>
      </c>
      <c r="AW155" s="12" t="s">
        <v>32</v>
      </c>
      <c r="AX155" s="12" t="s">
        <v>76</v>
      </c>
      <c r="AY155" s="151" t="s">
        <v>141</v>
      </c>
    </row>
    <row r="156" spans="2:65" s="13" customFormat="1" ht="10">
      <c r="B156" s="157"/>
      <c r="D156" s="150" t="s">
        <v>150</v>
      </c>
      <c r="E156" s="158" t="s">
        <v>1</v>
      </c>
      <c r="F156" s="159" t="s">
        <v>191</v>
      </c>
      <c r="H156" s="160">
        <v>344.76</v>
      </c>
      <c r="I156" s="161"/>
      <c r="L156" s="157"/>
      <c r="M156" s="162"/>
      <c r="T156" s="163"/>
      <c r="AT156" s="158" t="s">
        <v>150</v>
      </c>
      <c r="AU156" s="158" t="s">
        <v>85</v>
      </c>
      <c r="AV156" s="13" t="s">
        <v>148</v>
      </c>
      <c r="AW156" s="13" t="s">
        <v>32</v>
      </c>
      <c r="AX156" s="13" t="s">
        <v>83</v>
      </c>
      <c r="AY156" s="158" t="s">
        <v>141</v>
      </c>
    </row>
    <row r="157" spans="2:65" s="1" customFormat="1" ht="44.25" customHeight="1">
      <c r="B157" s="135"/>
      <c r="C157" s="136" t="s">
        <v>210</v>
      </c>
      <c r="D157" s="136" t="s">
        <v>143</v>
      </c>
      <c r="E157" s="137" t="s">
        <v>211</v>
      </c>
      <c r="F157" s="138" t="s">
        <v>212</v>
      </c>
      <c r="G157" s="139" t="s">
        <v>186</v>
      </c>
      <c r="H157" s="140">
        <v>582</v>
      </c>
      <c r="I157" s="141"/>
      <c r="J157" s="142">
        <f>ROUND(I157*H157,2)</f>
        <v>0</v>
      </c>
      <c r="K157" s="138" t="s">
        <v>147</v>
      </c>
      <c r="L157" s="31"/>
      <c r="M157" s="143" t="s">
        <v>1</v>
      </c>
      <c r="N157" s="144" t="s">
        <v>41</v>
      </c>
      <c r="P157" s="145">
        <f>O157*H157</f>
        <v>0</v>
      </c>
      <c r="Q157" s="145">
        <v>0</v>
      </c>
      <c r="R157" s="145">
        <f>Q157*H157</f>
        <v>0</v>
      </c>
      <c r="S157" s="145">
        <v>0</v>
      </c>
      <c r="T157" s="146">
        <f>S157*H157</f>
        <v>0</v>
      </c>
      <c r="AR157" s="147" t="s">
        <v>148</v>
      </c>
      <c r="AT157" s="147" t="s">
        <v>143</v>
      </c>
      <c r="AU157" s="147" t="s">
        <v>85</v>
      </c>
      <c r="AY157" s="16" t="s">
        <v>141</v>
      </c>
      <c r="BE157" s="148">
        <f>IF(N157="základní",J157,0)</f>
        <v>0</v>
      </c>
      <c r="BF157" s="148">
        <f>IF(N157="snížená",J157,0)</f>
        <v>0</v>
      </c>
      <c r="BG157" s="148">
        <f>IF(N157="zákl. přenesená",J157,0)</f>
        <v>0</v>
      </c>
      <c r="BH157" s="148">
        <f>IF(N157="sníž. přenesená",J157,0)</f>
        <v>0</v>
      </c>
      <c r="BI157" s="148">
        <f>IF(N157="nulová",J157,0)</f>
        <v>0</v>
      </c>
      <c r="BJ157" s="16" t="s">
        <v>83</v>
      </c>
      <c r="BK157" s="148">
        <f>ROUND(I157*H157,2)</f>
        <v>0</v>
      </c>
      <c r="BL157" s="16" t="s">
        <v>148</v>
      </c>
      <c r="BM157" s="147" t="s">
        <v>213</v>
      </c>
    </row>
    <row r="158" spans="2:65" s="1" customFormat="1" ht="44.25" customHeight="1">
      <c r="B158" s="135"/>
      <c r="C158" s="136" t="s">
        <v>214</v>
      </c>
      <c r="D158" s="136" t="s">
        <v>143</v>
      </c>
      <c r="E158" s="137" t="s">
        <v>215</v>
      </c>
      <c r="F158" s="138" t="s">
        <v>216</v>
      </c>
      <c r="G158" s="139" t="s">
        <v>186</v>
      </c>
      <c r="H158" s="140">
        <v>53.9</v>
      </c>
      <c r="I158" s="141"/>
      <c r="J158" s="142">
        <f>ROUND(I158*H158,2)</f>
        <v>0</v>
      </c>
      <c r="K158" s="138" t="s">
        <v>147</v>
      </c>
      <c r="L158" s="31"/>
      <c r="M158" s="164" t="s">
        <v>1</v>
      </c>
      <c r="N158" s="165" t="s">
        <v>41</v>
      </c>
      <c r="O158" s="166"/>
      <c r="P158" s="167">
        <f>O158*H158</f>
        <v>0</v>
      </c>
      <c r="Q158" s="167">
        <v>0</v>
      </c>
      <c r="R158" s="167">
        <f>Q158*H158</f>
        <v>0</v>
      </c>
      <c r="S158" s="167">
        <v>0</v>
      </c>
      <c r="T158" s="168">
        <f>S158*H158</f>
        <v>0</v>
      </c>
      <c r="AR158" s="147" t="s">
        <v>148</v>
      </c>
      <c r="AT158" s="147" t="s">
        <v>143</v>
      </c>
      <c r="AU158" s="147" t="s">
        <v>85</v>
      </c>
      <c r="AY158" s="16" t="s">
        <v>141</v>
      </c>
      <c r="BE158" s="148">
        <f>IF(N158="základní",J158,0)</f>
        <v>0</v>
      </c>
      <c r="BF158" s="148">
        <f>IF(N158="snížená",J158,0)</f>
        <v>0</v>
      </c>
      <c r="BG158" s="148">
        <f>IF(N158="zákl. přenesená",J158,0)</f>
        <v>0</v>
      </c>
      <c r="BH158" s="148">
        <f>IF(N158="sníž. přenesená",J158,0)</f>
        <v>0</v>
      </c>
      <c r="BI158" s="148">
        <f>IF(N158="nulová",J158,0)</f>
        <v>0</v>
      </c>
      <c r="BJ158" s="16" t="s">
        <v>83</v>
      </c>
      <c r="BK158" s="148">
        <f>ROUND(I158*H158,2)</f>
        <v>0</v>
      </c>
      <c r="BL158" s="16" t="s">
        <v>148</v>
      </c>
      <c r="BM158" s="147" t="s">
        <v>217</v>
      </c>
    </row>
    <row r="159" spans="2:65" s="1" customFormat="1" ht="7" customHeight="1">
      <c r="B159" s="43"/>
      <c r="C159" s="44"/>
      <c r="D159" s="44"/>
      <c r="E159" s="44"/>
      <c r="F159" s="44"/>
      <c r="G159" s="44"/>
      <c r="H159" s="44"/>
      <c r="I159" s="44"/>
      <c r="J159" s="44"/>
      <c r="K159" s="44"/>
      <c r="L159" s="31"/>
    </row>
  </sheetData>
  <autoFilter ref="C123:K158" xr:uid="{00000000-0009-0000-0000-000001000000}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29"/>
  <sheetViews>
    <sheetView showGridLines="0" workbookViewId="0"/>
  </sheetViews>
  <sheetFormatPr defaultRowHeight="15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1" width="22.33203125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30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6" t="s">
        <v>93</v>
      </c>
    </row>
    <row r="3" spans="2:46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85</v>
      </c>
    </row>
    <row r="4" spans="2:46" ht="25" customHeight="1">
      <c r="B4" s="19"/>
      <c r="D4" s="20" t="s">
        <v>112</v>
      </c>
      <c r="L4" s="19"/>
      <c r="M4" s="92" t="s">
        <v>10</v>
      </c>
      <c r="AT4" s="16" t="s">
        <v>3</v>
      </c>
    </row>
    <row r="5" spans="2:46" ht="7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1" t="str">
        <f>'Rekapitulace stavby'!K6</f>
        <v>Oprava veřejného prostranství na ul. Javoříčko, Šumperk</v>
      </c>
      <c r="F7" s="232"/>
      <c r="G7" s="232"/>
      <c r="H7" s="232"/>
      <c r="L7" s="19"/>
    </row>
    <row r="8" spans="2:46" ht="12" customHeight="1">
      <c r="B8" s="19"/>
      <c r="D8" s="26" t="s">
        <v>113</v>
      </c>
      <c r="L8" s="19"/>
    </row>
    <row r="9" spans="2:46" s="1" customFormat="1" ht="16.5" customHeight="1">
      <c r="B9" s="31"/>
      <c r="E9" s="231" t="s">
        <v>114</v>
      </c>
      <c r="F9" s="233"/>
      <c r="G9" s="233"/>
      <c r="H9" s="233"/>
      <c r="L9" s="31"/>
    </row>
    <row r="10" spans="2:46" s="1" customFormat="1" ht="12" customHeight="1">
      <c r="B10" s="31"/>
      <c r="D10" s="26" t="s">
        <v>115</v>
      </c>
      <c r="L10" s="31"/>
    </row>
    <row r="11" spans="2:46" s="1" customFormat="1" ht="16.5" customHeight="1">
      <c r="B11" s="31"/>
      <c r="E11" s="188" t="s">
        <v>218</v>
      </c>
      <c r="F11" s="233"/>
      <c r="G11" s="233"/>
      <c r="H11" s="233"/>
      <c r="L11" s="31"/>
    </row>
    <row r="12" spans="2:46" s="1" customFormat="1" ht="10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16. 5. 2025</v>
      </c>
      <c r="L14" s="31"/>
    </row>
    <row r="15" spans="2:46" s="1" customFormat="1" ht="10.75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7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4" t="str">
        <f>'Rekapitulace stavby'!E14</f>
        <v>Vyplň údaj</v>
      </c>
      <c r="F20" s="214"/>
      <c r="G20" s="214"/>
      <c r="H20" s="214"/>
      <c r="I20" s="26" t="s">
        <v>27</v>
      </c>
      <c r="J20" s="27" t="str">
        <f>'Rekapitulace stavby'!AN14</f>
        <v>Vyplň údaj</v>
      </c>
      <c r="L20" s="31"/>
    </row>
    <row r="21" spans="2:12" s="1" customFormat="1" ht="7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">
        <v>1</v>
      </c>
      <c r="L22" s="31"/>
    </row>
    <row r="23" spans="2:12" s="1" customFormat="1" ht="18" customHeight="1">
      <c r="B23" s="31"/>
      <c r="E23" s="24" t="s">
        <v>31</v>
      </c>
      <c r="I23" s="26" t="s">
        <v>27</v>
      </c>
      <c r="J23" s="24" t="s">
        <v>1</v>
      </c>
      <c r="L23" s="31"/>
    </row>
    <row r="24" spans="2:12" s="1" customFormat="1" ht="7" customHeight="1">
      <c r="B24" s="31"/>
      <c r="L24" s="31"/>
    </row>
    <row r="25" spans="2:12" s="1" customFormat="1" ht="12" customHeight="1">
      <c r="B25" s="31"/>
      <c r="D25" s="26" t="s">
        <v>33</v>
      </c>
      <c r="I25" s="26" t="s">
        <v>25</v>
      </c>
      <c r="J25" s="24" t="s">
        <v>1</v>
      </c>
      <c r="L25" s="31"/>
    </row>
    <row r="26" spans="2:12" s="1" customFormat="1" ht="18" customHeight="1">
      <c r="B26" s="31"/>
      <c r="E26" s="24" t="s">
        <v>34</v>
      </c>
      <c r="I26" s="26" t="s">
        <v>27</v>
      </c>
      <c r="J26" s="24" t="s">
        <v>1</v>
      </c>
      <c r="L26" s="31"/>
    </row>
    <row r="27" spans="2:12" s="1" customFormat="1" ht="7" customHeight="1">
      <c r="B27" s="31"/>
      <c r="L27" s="31"/>
    </row>
    <row r="28" spans="2:12" s="1" customFormat="1" ht="12" customHeight="1">
      <c r="B28" s="31"/>
      <c r="D28" s="26" t="s">
        <v>35</v>
      </c>
      <c r="L28" s="31"/>
    </row>
    <row r="29" spans="2:12" s="7" customFormat="1" ht="16.5" customHeight="1">
      <c r="B29" s="93"/>
      <c r="E29" s="219" t="s">
        <v>1</v>
      </c>
      <c r="F29" s="219"/>
      <c r="G29" s="219"/>
      <c r="H29" s="219"/>
      <c r="L29" s="93"/>
    </row>
    <row r="30" spans="2:12" s="1" customFormat="1" ht="7" customHeight="1">
      <c r="B30" s="31"/>
      <c r="L30" s="31"/>
    </row>
    <row r="31" spans="2:12" s="1" customFormat="1" ht="7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4" customHeight="1">
      <c r="B32" s="31"/>
      <c r="D32" s="94" t="s">
        <v>36</v>
      </c>
      <c r="J32" s="65">
        <f>ROUND(J131, 2)</f>
        <v>0</v>
      </c>
      <c r="L32" s="31"/>
    </row>
    <row r="33" spans="2:12" s="1" customFormat="1" ht="7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" customHeight="1">
      <c r="B35" s="31"/>
      <c r="D35" s="54" t="s">
        <v>40</v>
      </c>
      <c r="E35" s="26" t="s">
        <v>41</v>
      </c>
      <c r="F35" s="85">
        <f>ROUND((SUM(BE131:BE228)),  2)</f>
        <v>0</v>
      </c>
      <c r="I35" s="95">
        <v>0.21</v>
      </c>
      <c r="J35" s="85">
        <f>ROUND(((SUM(BE131:BE228))*I35),  2)</f>
        <v>0</v>
      </c>
      <c r="L35" s="31"/>
    </row>
    <row r="36" spans="2:12" s="1" customFormat="1" ht="14.4" customHeight="1">
      <c r="B36" s="31"/>
      <c r="E36" s="26" t="s">
        <v>42</v>
      </c>
      <c r="F36" s="85">
        <f>ROUND((SUM(BF131:BF228)),  2)</f>
        <v>0</v>
      </c>
      <c r="I36" s="95">
        <v>0.12</v>
      </c>
      <c r="J36" s="85">
        <f>ROUND(((SUM(BF131:BF228))*I36),  2)</f>
        <v>0</v>
      </c>
      <c r="L36" s="31"/>
    </row>
    <row r="37" spans="2:12" s="1" customFormat="1" ht="14.4" hidden="1" customHeight="1">
      <c r="B37" s="31"/>
      <c r="E37" s="26" t="s">
        <v>43</v>
      </c>
      <c r="F37" s="85">
        <f>ROUND((SUM(BG131:BG228)),  2)</f>
        <v>0</v>
      </c>
      <c r="I37" s="95">
        <v>0.21</v>
      </c>
      <c r="J37" s="85">
        <f>0</f>
        <v>0</v>
      </c>
      <c r="L37" s="31"/>
    </row>
    <row r="38" spans="2:12" s="1" customFormat="1" ht="14.4" hidden="1" customHeight="1">
      <c r="B38" s="31"/>
      <c r="E38" s="26" t="s">
        <v>44</v>
      </c>
      <c r="F38" s="85">
        <f>ROUND((SUM(BH131:BH228)),  2)</f>
        <v>0</v>
      </c>
      <c r="I38" s="95">
        <v>0.12</v>
      </c>
      <c r="J38" s="85">
        <f>0</f>
        <v>0</v>
      </c>
      <c r="L38" s="31"/>
    </row>
    <row r="39" spans="2:12" s="1" customFormat="1" ht="14.4" hidden="1" customHeight="1">
      <c r="B39" s="31"/>
      <c r="E39" s="26" t="s">
        <v>45</v>
      </c>
      <c r="F39" s="85">
        <f>ROUND((SUM(BI131:BI228)),  2)</f>
        <v>0</v>
      </c>
      <c r="I39" s="95">
        <v>0</v>
      </c>
      <c r="J39" s="85">
        <f>0</f>
        <v>0</v>
      </c>
      <c r="L39" s="31"/>
    </row>
    <row r="40" spans="2:12" s="1" customFormat="1" ht="7" customHeight="1">
      <c r="B40" s="31"/>
      <c r="L40" s="31"/>
    </row>
    <row r="41" spans="2:12" s="1" customFormat="1" ht="25.4" customHeight="1">
      <c r="B41" s="31"/>
      <c r="C41" s="96"/>
      <c r="D41" s="97" t="s">
        <v>46</v>
      </c>
      <c r="E41" s="56"/>
      <c r="F41" s="56"/>
      <c r="G41" s="98" t="s">
        <v>47</v>
      </c>
      <c r="H41" s="99" t="s">
        <v>48</v>
      </c>
      <c r="I41" s="56"/>
      <c r="J41" s="100">
        <f>SUM(J32:J39)</f>
        <v>0</v>
      </c>
      <c r="K41" s="101"/>
      <c r="L41" s="31"/>
    </row>
    <row r="42" spans="2:12" s="1" customFormat="1" ht="14.4" customHeight="1">
      <c r="B42" s="31"/>
      <c r="L42" s="31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0">
      <c r="B51" s="19"/>
      <c r="L51" s="19"/>
    </row>
    <row r="52" spans="2:12" ht="10">
      <c r="B52" s="19"/>
      <c r="L52" s="19"/>
    </row>
    <row r="53" spans="2:12" ht="10">
      <c r="B53" s="19"/>
      <c r="L53" s="19"/>
    </row>
    <row r="54" spans="2:12" ht="10">
      <c r="B54" s="19"/>
      <c r="L54" s="19"/>
    </row>
    <row r="55" spans="2:12" ht="10">
      <c r="B55" s="19"/>
      <c r="L55" s="19"/>
    </row>
    <row r="56" spans="2:12" ht="10">
      <c r="B56" s="19"/>
      <c r="L56" s="19"/>
    </row>
    <row r="57" spans="2:12" ht="10">
      <c r="B57" s="19"/>
      <c r="L57" s="19"/>
    </row>
    <row r="58" spans="2:12" ht="10">
      <c r="B58" s="19"/>
      <c r="L58" s="19"/>
    </row>
    <row r="59" spans="2:12" ht="10">
      <c r="B59" s="19"/>
      <c r="L59" s="19"/>
    </row>
    <row r="60" spans="2:12" ht="10">
      <c r="B60" s="19"/>
      <c r="L60" s="19"/>
    </row>
    <row r="61" spans="2:12" s="1" customFormat="1" ht="12.5">
      <c r="B61" s="31"/>
      <c r="D61" s="42" t="s">
        <v>51</v>
      </c>
      <c r="E61" s="33"/>
      <c r="F61" s="102" t="s">
        <v>52</v>
      </c>
      <c r="G61" s="42" t="s">
        <v>51</v>
      </c>
      <c r="H61" s="33"/>
      <c r="I61" s="33"/>
      <c r="J61" s="103" t="s">
        <v>52</v>
      </c>
      <c r="K61" s="33"/>
      <c r="L61" s="31"/>
    </row>
    <row r="62" spans="2:12" ht="10">
      <c r="B62" s="19"/>
      <c r="L62" s="19"/>
    </row>
    <row r="63" spans="2:12" ht="10">
      <c r="B63" s="19"/>
      <c r="L63" s="19"/>
    </row>
    <row r="64" spans="2:12" ht="10">
      <c r="B64" s="19"/>
      <c r="L64" s="19"/>
    </row>
    <row r="65" spans="2:12" s="1" customFormat="1" ht="13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0">
      <c r="B66" s="19"/>
      <c r="L66" s="19"/>
    </row>
    <row r="67" spans="2:12" ht="10">
      <c r="B67" s="19"/>
      <c r="L67" s="19"/>
    </row>
    <row r="68" spans="2:12" ht="10">
      <c r="B68" s="19"/>
      <c r="L68" s="19"/>
    </row>
    <row r="69" spans="2:12" ht="10">
      <c r="B69" s="19"/>
      <c r="L69" s="19"/>
    </row>
    <row r="70" spans="2:12" ht="10">
      <c r="B70" s="19"/>
      <c r="L70" s="19"/>
    </row>
    <row r="71" spans="2:12" ht="10">
      <c r="B71" s="19"/>
      <c r="L71" s="19"/>
    </row>
    <row r="72" spans="2:12" ht="10">
      <c r="B72" s="19"/>
      <c r="L72" s="19"/>
    </row>
    <row r="73" spans="2:12" ht="10">
      <c r="B73" s="19"/>
      <c r="L73" s="19"/>
    </row>
    <row r="74" spans="2:12" ht="10">
      <c r="B74" s="19"/>
      <c r="L74" s="19"/>
    </row>
    <row r="75" spans="2:12" ht="10">
      <c r="B75" s="19"/>
      <c r="L75" s="19"/>
    </row>
    <row r="76" spans="2:12" s="1" customFormat="1" ht="12.5">
      <c r="B76" s="31"/>
      <c r="D76" s="42" t="s">
        <v>51</v>
      </c>
      <c r="E76" s="33"/>
      <c r="F76" s="102" t="s">
        <v>52</v>
      </c>
      <c r="G76" s="42" t="s">
        <v>51</v>
      </c>
      <c r="H76" s="33"/>
      <c r="I76" s="33"/>
      <c r="J76" s="103" t="s">
        <v>52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5" customHeight="1">
      <c r="B82" s="31"/>
      <c r="C82" s="20" t="s">
        <v>117</v>
      </c>
      <c r="L82" s="31"/>
    </row>
    <row r="83" spans="2:12" s="1" customFormat="1" ht="7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1" t="str">
        <f>E7</f>
        <v>Oprava veřejného prostranství na ul. Javoříčko, Šumperk</v>
      </c>
      <c r="F85" s="232"/>
      <c r="G85" s="232"/>
      <c r="H85" s="232"/>
      <c r="L85" s="31"/>
    </row>
    <row r="86" spans="2:12" ht="12" customHeight="1">
      <c r="B86" s="19"/>
      <c r="C86" s="26" t="s">
        <v>113</v>
      </c>
      <c r="L86" s="19"/>
    </row>
    <row r="87" spans="2:12" s="1" customFormat="1" ht="16.5" customHeight="1">
      <c r="B87" s="31"/>
      <c r="E87" s="231" t="s">
        <v>114</v>
      </c>
      <c r="F87" s="233"/>
      <c r="G87" s="233"/>
      <c r="H87" s="233"/>
      <c r="L87" s="31"/>
    </row>
    <row r="88" spans="2:12" s="1" customFormat="1" ht="12" customHeight="1">
      <c r="B88" s="31"/>
      <c r="C88" s="26" t="s">
        <v>115</v>
      </c>
      <c r="L88" s="31"/>
    </row>
    <row r="89" spans="2:12" s="1" customFormat="1" ht="16.5" customHeight="1">
      <c r="B89" s="31"/>
      <c r="E89" s="188" t="str">
        <f>E11</f>
        <v>SO 101 - Chodník + 102 - sjezdy</v>
      </c>
      <c r="F89" s="233"/>
      <c r="G89" s="233"/>
      <c r="H89" s="233"/>
      <c r="L89" s="31"/>
    </row>
    <row r="90" spans="2:12" s="1" customFormat="1" ht="7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>Šumperk</v>
      </c>
      <c r="I91" s="26" t="s">
        <v>22</v>
      </c>
      <c r="J91" s="51" t="str">
        <f>IF(J14="","",J14)</f>
        <v>16. 5. 2025</v>
      </c>
      <c r="L91" s="31"/>
    </row>
    <row r="92" spans="2:12" s="1" customFormat="1" ht="7" customHeight="1">
      <c r="B92" s="31"/>
      <c r="L92" s="31"/>
    </row>
    <row r="93" spans="2:12" s="1" customFormat="1" ht="15.15" customHeight="1">
      <c r="B93" s="31"/>
      <c r="C93" s="26" t="s">
        <v>24</v>
      </c>
      <c r="F93" s="24" t="str">
        <f>E17</f>
        <v>Město  Šumperk</v>
      </c>
      <c r="I93" s="26" t="s">
        <v>30</v>
      </c>
      <c r="J93" s="29" t="str">
        <f>E23</f>
        <v>Ing.Zdeněk  Vitásek</v>
      </c>
      <c r="L93" s="31"/>
    </row>
    <row r="94" spans="2:12" s="1" customFormat="1" ht="15.15" customHeight="1">
      <c r="B94" s="31"/>
      <c r="C94" s="26" t="s">
        <v>28</v>
      </c>
      <c r="F94" s="24" t="str">
        <f>IF(E20="","",E20)</f>
        <v>Vyplň údaj</v>
      </c>
      <c r="I94" s="26" t="s">
        <v>33</v>
      </c>
      <c r="J94" s="29" t="str">
        <f>E26</f>
        <v>Martin  Pniok</v>
      </c>
      <c r="L94" s="31"/>
    </row>
    <row r="95" spans="2:12" s="1" customFormat="1" ht="10.25" customHeight="1">
      <c r="B95" s="31"/>
      <c r="L95" s="31"/>
    </row>
    <row r="96" spans="2:12" s="1" customFormat="1" ht="29.25" customHeight="1">
      <c r="B96" s="31"/>
      <c r="C96" s="104" t="s">
        <v>118</v>
      </c>
      <c r="D96" s="96"/>
      <c r="E96" s="96"/>
      <c r="F96" s="96"/>
      <c r="G96" s="96"/>
      <c r="H96" s="96"/>
      <c r="I96" s="96"/>
      <c r="J96" s="105" t="s">
        <v>119</v>
      </c>
      <c r="K96" s="96"/>
      <c r="L96" s="31"/>
    </row>
    <row r="97" spans="2:47" s="1" customFormat="1" ht="10.25" customHeight="1">
      <c r="B97" s="31"/>
      <c r="L97" s="31"/>
    </row>
    <row r="98" spans="2:47" s="1" customFormat="1" ht="22.75" customHeight="1">
      <c r="B98" s="31"/>
      <c r="C98" s="106" t="s">
        <v>120</v>
      </c>
      <c r="J98" s="65">
        <f>J131</f>
        <v>0</v>
      </c>
      <c r="L98" s="31"/>
      <c r="AU98" s="16" t="s">
        <v>121</v>
      </c>
    </row>
    <row r="99" spans="2:47" s="8" customFormat="1" ht="25" customHeight="1">
      <c r="B99" s="107"/>
      <c r="D99" s="108" t="s">
        <v>122</v>
      </c>
      <c r="E99" s="109"/>
      <c r="F99" s="109"/>
      <c r="G99" s="109"/>
      <c r="H99" s="109"/>
      <c r="I99" s="109"/>
      <c r="J99" s="110">
        <f>J132</f>
        <v>0</v>
      </c>
      <c r="L99" s="107"/>
    </row>
    <row r="100" spans="2:47" s="9" customFormat="1" ht="19.899999999999999" customHeight="1">
      <c r="B100" s="111"/>
      <c r="D100" s="112" t="s">
        <v>123</v>
      </c>
      <c r="E100" s="113"/>
      <c r="F100" s="113"/>
      <c r="G100" s="113"/>
      <c r="H100" s="113"/>
      <c r="I100" s="113"/>
      <c r="J100" s="114">
        <f>J133</f>
        <v>0</v>
      </c>
      <c r="L100" s="111"/>
    </row>
    <row r="101" spans="2:47" s="9" customFormat="1" ht="19.899999999999999" customHeight="1">
      <c r="B101" s="111"/>
      <c r="D101" s="112" t="s">
        <v>219</v>
      </c>
      <c r="E101" s="113"/>
      <c r="F101" s="113"/>
      <c r="G101" s="113"/>
      <c r="H101" s="113"/>
      <c r="I101" s="113"/>
      <c r="J101" s="114">
        <f>J147</f>
        <v>0</v>
      </c>
      <c r="L101" s="111"/>
    </row>
    <row r="102" spans="2:47" s="9" customFormat="1" ht="19.899999999999999" customHeight="1">
      <c r="B102" s="111"/>
      <c r="D102" s="112" t="s">
        <v>220</v>
      </c>
      <c r="E102" s="113"/>
      <c r="F102" s="113"/>
      <c r="G102" s="113"/>
      <c r="H102" s="113"/>
      <c r="I102" s="113"/>
      <c r="J102" s="114">
        <f>J150</f>
        <v>0</v>
      </c>
      <c r="L102" s="111"/>
    </row>
    <row r="103" spans="2:47" s="9" customFormat="1" ht="19.899999999999999" customHeight="1">
      <c r="B103" s="111"/>
      <c r="D103" s="112" t="s">
        <v>221</v>
      </c>
      <c r="E103" s="113"/>
      <c r="F103" s="113"/>
      <c r="G103" s="113"/>
      <c r="H103" s="113"/>
      <c r="I103" s="113"/>
      <c r="J103" s="114">
        <f>J168</f>
        <v>0</v>
      </c>
      <c r="L103" s="111"/>
    </row>
    <row r="104" spans="2:47" s="9" customFormat="1" ht="19.899999999999999" customHeight="1">
      <c r="B104" s="111"/>
      <c r="D104" s="112" t="s">
        <v>124</v>
      </c>
      <c r="E104" s="113"/>
      <c r="F104" s="113"/>
      <c r="G104" s="113"/>
      <c r="H104" s="113"/>
      <c r="I104" s="113"/>
      <c r="J104" s="114">
        <f>J187</f>
        <v>0</v>
      </c>
      <c r="L104" s="111"/>
    </row>
    <row r="105" spans="2:47" s="9" customFormat="1" ht="19.899999999999999" customHeight="1">
      <c r="B105" s="111"/>
      <c r="D105" s="112" t="s">
        <v>125</v>
      </c>
      <c r="E105" s="113"/>
      <c r="F105" s="113"/>
      <c r="G105" s="113"/>
      <c r="H105" s="113"/>
      <c r="I105" s="113"/>
      <c r="J105" s="114">
        <f>J212</f>
        <v>0</v>
      </c>
      <c r="L105" s="111"/>
    </row>
    <row r="106" spans="2:47" s="9" customFormat="1" ht="19.899999999999999" customHeight="1">
      <c r="B106" s="111"/>
      <c r="D106" s="112" t="s">
        <v>222</v>
      </c>
      <c r="E106" s="113"/>
      <c r="F106" s="113"/>
      <c r="G106" s="113"/>
      <c r="H106" s="113"/>
      <c r="I106" s="113"/>
      <c r="J106" s="114">
        <f>J218</f>
        <v>0</v>
      </c>
      <c r="L106" s="111"/>
    </row>
    <row r="107" spans="2:47" s="8" customFormat="1" ht="25" customHeight="1">
      <c r="B107" s="107"/>
      <c r="D107" s="108" t="s">
        <v>223</v>
      </c>
      <c r="E107" s="109"/>
      <c r="F107" s="109"/>
      <c r="G107" s="109"/>
      <c r="H107" s="109"/>
      <c r="I107" s="109"/>
      <c r="J107" s="110">
        <f>J220</f>
        <v>0</v>
      </c>
      <c r="L107" s="107"/>
    </row>
    <row r="108" spans="2:47" s="9" customFormat="1" ht="19.899999999999999" customHeight="1">
      <c r="B108" s="111"/>
      <c r="D108" s="112" t="s">
        <v>224</v>
      </c>
      <c r="E108" s="113"/>
      <c r="F108" s="113"/>
      <c r="G108" s="113"/>
      <c r="H108" s="113"/>
      <c r="I108" s="113"/>
      <c r="J108" s="114">
        <f>J221</f>
        <v>0</v>
      </c>
      <c r="L108" s="111"/>
    </row>
    <row r="109" spans="2:47" s="9" customFormat="1" ht="19.899999999999999" customHeight="1">
      <c r="B109" s="111"/>
      <c r="D109" s="112" t="s">
        <v>225</v>
      </c>
      <c r="E109" s="113"/>
      <c r="F109" s="113"/>
      <c r="G109" s="113"/>
      <c r="H109" s="113"/>
      <c r="I109" s="113"/>
      <c r="J109" s="114">
        <f>J226</f>
        <v>0</v>
      </c>
      <c r="L109" s="111"/>
    </row>
    <row r="110" spans="2:47" s="1" customFormat="1" ht="21.75" customHeight="1">
      <c r="B110" s="31"/>
      <c r="L110" s="31"/>
    </row>
    <row r="111" spans="2:47" s="1" customFormat="1" ht="7" customHeight="1"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31"/>
    </row>
    <row r="115" spans="2:12" s="1" customFormat="1" ht="7" customHeight="1">
      <c r="B115" s="45"/>
      <c r="C115" s="46"/>
      <c r="D115" s="46"/>
      <c r="E115" s="46"/>
      <c r="F115" s="46"/>
      <c r="G115" s="46"/>
      <c r="H115" s="46"/>
      <c r="I115" s="46"/>
      <c r="J115" s="46"/>
      <c r="K115" s="46"/>
      <c r="L115" s="31"/>
    </row>
    <row r="116" spans="2:12" s="1" customFormat="1" ht="25" customHeight="1">
      <c r="B116" s="31"/>
      <c r="C116" s="20" t="s">
        <v>126</v>
      </c>
      <c r="L116" s="31"/>
    </row>
    <row r="117" spans="2:12" s="1" customFormat="1" ht="7" customHeight="1">
      <c r="B117" s="31"/>
      <c r="L117" s="31"/>
    </row>
    <row r="118" spans="2:12" s="1" customFormat="1" ht="12" customHeight="1">
      <c r="B118" s="31"/>
      <c r="C118" s="26" t="s">
        <v>16</v>
      </c>
      <c r="L118" s="31"/>
    </row>
    <row r="119" spans="2:12" s="1" customFormat="1" ht="16.5" customHeight="1">
      <c r="B119" s="31"/>
      <c r="E119" s="231" t="str">
        <f>E7</f>
        <v>Oprava veřejného prostranství na ul. Javoříčko, Šumperk</v>
      </c>
      <c r="F119" s="232"/>
      <c r="G119" s="232"/>
      <c r="H119" s="232"/>
      <c r="L119" s="31"/>
    </row>
    <row r="120" spans="2:12" ht="12" customHeight="1">
      <c r="B120" s="19"/>
      <c r="C120" s="26" t="s">
        <v>113</v>
      </c>
      <c r="L120" s="19"/>
    </row>
    <row r="121" spans="2:12" s="1" customFormat="1" ht="16.5" customHeight="1">
      <c r="B121" s="31"/>
      <c r="E121" s="231" t="s">
        <v>114</v>
      </c>
      <c r="F121" s="233"/>
      <c r="G121" s="233"/>
      <c r="H121" s="233"/>
      <c r="L121" s="31"/>
    </row>
    <row r="122" spans="2:12" s="1" customFormat="1" ht="12" customHeight="1">
      <c r="B122" s="31"/>
      <c r="C122" s="26" t="s">
        <v>115</v>
      </c>
      <c r="L122" s="31"/>
    </row>
    <row r="123" spans="2:12" s="1" customFormat="1" ht="16.5" customHeight="1">
      <c r="B123" s="31"/>
      <c r="E123" s="188" t="str">
        <f>E11</f>
        <v>SO 101 - Chodník + 102 - sjezdy</v>
      </c>
      <c r="F123" s="233"/>
      <c r="G123" s="233"/>
      <c r="H123" s="233"/>
      <c r="L123" s="31"/>
    </row>
    <row r="124" spans="2:12" s="1" customFormat="1" ht="7" customHeight="1">
      <c r="B124" s="31"/>
      <c r="L124" s="31"/>
    </row>
    <row r="125" spans="2:12" s="1" customFormat="1" ht="12" customHeight="1">
      <c r="B125" s="31"/>
      <c r="C125" s="26" t="s">
        <v>20</v>
      </c>
      <c r="F125" s="24" t="str">
        <f>F14</f>
        <v>Šumperk</v>
      </c>
      <c r="I125" s="26" t="s">
        <v>22</v>
      </c>
      <c r="J125" s="51" t="str">
        <f>IF(J14="","",J14)</f>
        <v>16. 5. 2025</v>
      </c>
      <c r="L125" s="31"/>
    </row>
    <row r="126" spans="2:12" s="1" customFormat="1" ht="7" customHeight="1">
      <c r="B126" s="31"/>
      <c r="L126" s="31"/>
    </row>
    <row r="127" spans="2:12" s="1" customFormat="1" ht="15.15" customHeight="1">
      <c r="B127" s="31"/>
      <c r="C127" s="26" t="s">
        <v>24</v>
      </c>
      <c r="F127" s="24" t="str">
        <f>E17</f>
        <v>Město  Šumperk</v>
      </c>
      <c r="I127" s="26" t="s">
        <v>30</v>
      </c>
      <c r="J127" s="29" t="str">
        <f>E23</f>
        <v>Ing.Zdeněk  Vitásek</v>
      </c>
      <c r="L127" s="31"/>
    </row>
    <row r="128" spans="2:12" s="1" customFormat="1" ht="15.15" customHeight="1">
      <c r="B128" s="31"/>
      <c r="C128" s="26" t="s">
        <v>28</v>
      </c>
      <c r="F128" s="24" t="str">
        <f>IF(E20="","",E20)</f>
        <v>Vyplň údaj</v>
      </c>
      <c r="I128" s="26" t="s">
        <v>33</v>
      </c>
      <c r="J128" s="29" t="str">
        <f>E26</f>
        <v>Martin  Pniok</v>
      </c>
      <c r="L128" s="31"/>
    </row>
    <row r="129" spans="2:65" s="1" customFormat="1" ht="10.25" customHeight="1">
      <c r="B129" s="31"/>
      <c r="L129" s="31"/>
    </row>
    <row r="130" spans="2:65" s="10" customFormat="1" ht="29.25" customHeight="1">
      <c r="B130" s="115"/>
      <c r="C130" s="116" t="s">
        <v>127</v>
      </c>
      <c r="D130" s="117" t="s">
        <v>61</v>
      </c>
      <c r="E130" s="117" t="s">
        <v>57</v>
      </c>
      <c r="F130" s="117" t="s">
        <v>58</v>
      </c>
      <c r="G130" s="117" t="s">
        <v>128</v>
      </c>
      <c r="H130" s="117" t="s">
        <v>129</v>
      </c>
      <c r="I130" s="117" t="s">
        <v>130</v>
      </c>
      <c r="J130" s="117" t="s">
        <v>119</v>
      </c>
      <c r="K130" s="118" t="s">
        <v>131</v>
      </c>
      <c r="L130" s="115"/>
      <c r="M130" s="58" t="s">
        <v>1</v>
      </c>
      <c r="N130" s="59" t="s">
        <v>40</v>
      </c>
      <c r="O130" s="59" t="s">
        <v>132</v>
      </c>
      <c r="P130" s="59" t="s">
        <v>133</v>
      </c>
      <c r="Q130" s="59" t="s">
        <v>134</v>
      </c>
      <c r="R130" s="59" t="s">
        <v>135</v>
      </c>
      <c r="S130" s="59" t="s">
        <v>136</v>
      </c>
      <c r="T130" s="60" t="s">
        <v>137</v>
      </c>
    </row>
    <row r="131" spans="2:65" s="1" customFormat="1" ht="22.75" customHeight="1">
      <c r="B131" s="31"/>
      <c r="C131" s="63" t="s">
        <v>138</v>
      </c>
      <c r="J131" s="119">
        <f>BK131</f>
        <v>0</v>
      </c>
      <c r="L131" s="31"/>
      <c r="M131" s="61"/>
      <c r="N131" s="52"/>
      <c r="O131" s="52"/>
      <c r="P131" s="120">
        <f>P132+P220</f>
        <v>0</v>
      </c>
      <c r="Q131" s="52"/>
      <c r="R131" s="120">
        <f>R132+R220</f>
        <v>1151.6889376000001</v>
      </c>
      <c r="S131" s="52"/>
      <c r="T131" s="121">
        <f>T132+T220</f>
        <v>10.73616</v>
      </c>
      <c r="AT131" s="16" t="s">
        <v>75</v>
      </c>
      <c r="AU131" s="16" t="s">
        <v>121</v>
      </c>
      <c r="BK131" s="122">
        <f>BK132+BK220</f>
        <v>0</v>
      </c>
    </row>
    <row r="132" spans="2:65" s="11" customFormat="1" ht="25.9" customHeight="1">
      <c r="B132" s="123"/>
      <c r="D132" s="124" t="s">
        <v>75</v>
      </c>
      <c r="E132" s="125" t="s">
        <v>139</v>
      </c>
      <c r="F132" s="125" t="s">
        <v>140</v>
      </c>
      <c r="I132" s="126"/>
      <c r="J132" s="127">
        <f>BK132</f>
        <v>0</v>
      </c>
      <c r="L132" s="123"/>
      <c r="M132" s="128"/>
      <c r="P132" s="129">
        <f>P133+P147+P150+P168+P187+P212+P218</f>
        <v>0</v>
      </c>
      <c r="R132" s="129">
        <f>R133+R147+R150+R168+R187+R212+R218</f>
        <v>1151.5858176000002</v>
      </c>
      <c r="T132" s="130">
        <f>T133+T147+T150+T168+T187+T212+T218</f>
        <v>10.73616</v>
      </c>
      <c r="AR132" s="124" t="s">
        <v>83</v>
      </c>
      <c r="AT132" s="131" t="s">
        <v>75</v>
      </c>
      <c r="AU132" s="131" t="s">
        <v>76</v>
      </c>
      <c r="AY132" s="124" t="s">
        <v>141</v>
      </c>
      <c r="BK132" s="132">
        <f>BK133+BK147+BK150+BK168+BK187+BK212+BK218</f>
        <v>0</v>
      </c>
    </row>
    <row r="133" spans="2:65" s="11" customFormat="1" ht="22.75" customHeight="1">
      <c r="B133" s="123"/>
      <c r="D133" s="124" t="s">
        <v>75</v>
      </c>
      <c r="E133" s="133" t="s">
        <v>83</v>
      </c>
      <c r="F133" s="133" t="s">
        <v>142</v>
      </c>
      <c r="I133" s="126"/>
      <c r="J133" s="134">
        <f>BK133</f>
        <v>0</v>
      </c>
      <c r="L133" s="123"/>
      <c r="M133" s="128"/>
      <c r="P133" s="129">
        <f>SUM(P134:P146)</f>
        <v>0</v>
      </c>
      <c r="R133" s="129">
        <f>SUM(R134:R146)</f>
        <v>23.52</v>
      </c>
      <c r="T133" s="130">
        <f>SUM(T134:T146)</f>
        <v>0</v>
      </c>
      <c r="AR133" s="124" t="s">
        <v>83</v>
      </c>
      <c r="AT133" s="131" t="s">
        <v>75</v>
      </c>
      <c r="AU133" s="131" t="s">
        <v>83</v>
      </c>
      <c r="AY133" s="124" t="s">
        <v>141</v>
      </c>
      <c r="BK133" s="132">
        <f>SUM(BK134:BK146)</f>
        <v>0</v>
      </c>
    </row>
    <row r="134" spans="2:65" s="1" customFormat="1" ht="37.75" customHeight="1">
      <c r="B134" s="135"/>
      <c r="C134" s="136" t="s">
        <v>83</v>
      </c>
      <c r="D134" s="136" t="s">
        <v>143</v>
      </c>
      <c r="E134" s="137" t="s">
        <v>226</v>
      </c>
      <c r="F134" s="138" t="s">
        <v>227</v>
      </c>
      <c r="G134" s="139" t="s">
        <v>228</v>
      </c>
      <c r="H134" s="140">
        <v>13.44</v>
      </c>
      <c r="I134" s="141"/>
      <c r="J134" s="142">
        <f>ROUND(I134*H134,2)</f>
        <v>0</v>
      </c>
      <c r="K134" s="138" t="s">
        <v>147</v>
      </c>
      <c r="L134" s="31"/>
      <c r="M134" s="143" t="s">
        <v>1</v>
      </c>
      <c r="N134" s="144" t="s">
        <v>41</v>
      </c>
      <c r="P134" s="145">
        <f>O134*H134</f>
        <v>0</v>
      </c>
      <c r="Q134" s="145">
        <v>0</v>
      </c>
      <c r="R134" s="145">
        <f>Q134*H134</f>
        <v>0</v>
      </c>
      <c r="S134" s="145">
        <v>0</v>
      </c>
      <c r="T134" s="146">
        <f>S134*H134</f>
        <v>0</v>
      </c>
      <c r="AR134" s="147" t="s">
        <v>148</v>
      </c>
      <c r="AT134" s="147" t="s">
        <v>143</v>
      </c>
      <c r="AU134" s="147" t="s">
        <v>85</v>
      </c>
      <c r="AY134" s="16" t="s">
        <v>141</v>
      </c>
      <c r="BE134" s="148">
        <f>IF(N134="základní",J134,0)</f>
        <v>0</v>
      </c>
      <c r="BF134" s="148">
        <f>IF(N134="snížená",J134,0)</f>
        <v>0</v>
      </c>
      <c r="BG134" s="148">
        <f>IF(N134="zákl. přenesená",J134,0)</f>
        <v>0</v>
      </c>
      <c r="BH134" s="148">
        <f>IF(N134="sníž. přenesená",J134,0)</f>
        <v>0</v>
      </c>
      <c r="BI134" s="148">
        <f>IF(N134="nulová",J134,0)</f>
        <v>0</v>
      </c>
      <c r="BJ134" s="16" t="s">
        <v>83</v>
      </c>
      <c r="BK134" s="148">
        <f>ROUND(I134*H134,2)</f>
        <v>0</v>
      </c>
      <c r="BL134" s="16" t="s">
        <v>148</v>
      </c>
      <c r="BM134" s="147" t="s">
        <v>229</v>
      </c>
    </row>
    <row r="135" spans="2:65" s="12" customFormat="1" ht="10">
      <c r="B135" s="149"/>
      <c r="D135" s="150" t="s">
        <v>150</v>
      </c>
      <c r="E135" s="151" t="s">
        <v>1</v>
      </c>
      <c r="F135" s="152" t="s">
        <v>230</v>
      </c>
      <c r="H135" s="153">
        <v>13.44</v>
      </c>
      <c r="I135" s="154"/>
      <c r="L135" s="149"/>
      <c r="M135" s="155"/>
      <c r="T135" s="156"/>
      <c r="AT135" s="151" t="s">
        <v>150</v>
      </c>
      <c r="AU135" s="151" t="s">
        <v>85</v>
      </c>
      <c r="AV135" s="12" t="s">
        <v>85</v>
      </c>
      <c r="AW135" s="12" t="s">
        <v>32</v>
      </c>
      <c r="AX135" s="12" t="s">
        <v>83</v>
      </c>
      <c r="AY135" s="151" t="s">
        <v>141</v>
      </c>
    </row>
    <row r="136" spans="2:65" s="1" customFormat="1" ht="37.75" customHeight="1">
      <c r="B136" s="135"/>
      <c r="C136" s="136" t="s">
        <v>85</v>
      </c>
      <c r="D136" s="136" t="s">
        <v>143</v>
      </c>
      <c r="E136" s="137" t="s">
        <v>231</v>
      </c>
      <c r="F136" s="138" t="s">
        <v>232</v>
      </c>
      <c r="G136" s="139" t="s">
        <v>228</v>
      </c>
      <c r="H136" s="140">
        <v>13.44</v>
      </c>
      <c r="I136" s="141"/>
      <c r="J136" s="142">
        <f>ROUND(I136*H136,2)</f>
        <v>0</v>
      </c>
      <c r="K136" s="138" t="s">
        <v>147</v>
      </c>
      <c r="L136" s="31"/>
      <c r="M136" s="143" t="s">
        <v>1</v>
      </c>
      <c r="N136" s="144" t="s">
        <v>41</v>
      </c>
      <c r="P136" s="145">
        <f>O136*H136</f>
        <v>0</v>
      </c>
      <c r="Q136" s="145">
        <v>0</v>
      </c>
      <c r="R136" s="145">
        <f>Q136*H136</f>
        <v>0</v>
      </c>
      <c r="S136" s="145">
        <v>0</v>
      </c>
      <c r="T136" s="146">
        <f>S136*H136</f>
        <v>0</v>
      </c>
      <c r="AR136" s="147" t="s">
        <v>148</v>
      </c>
      <c r="AT136" s="147" t="s">
        <v>143</v>
      </c>
      <c r="AU136" s="147" t="s">
        <v>85</v>
      </c>
      <c r="AY136" s="16" t="s">
        <v>141</v>
      </c>
      <c r="BE136" s="148">
        <f>IF(N136="základní",J136,0)</f>
        <v>0</v>
      </c>
      <c r="BF136" s="148">
        <f>IF(N136="snížená",J136,0)</f>
        <v>0</v>
      </c>
      <c r="BG136" s="148">
        <f>IF(N136="zákl. přenesená",J136,0)</f>
        <v>0</v>
      </c>
      <c r="BH136" s="148">
        <f>IF(N136="sníž. přenesená",J136,0)</f>
        <v>0</v>
      </c>
      <c r="BI136" s="148">
        <f>IF(N136="nulová",J136,0)</f>
        <v>0</v>
      </c>
      <c r="BJ136" s="16" t="s">
        <v>83</v>
      </c>
      <c r="BK136" s="148">
        <f>ROUND(I136*H136,2)</f>
        <v>0</v>
      </c>
      <c r="BL136" s="16" t="s">
        <v>148</v>
      </c>
      <c r="BM136" s="147" t="s">
        <v>233</v>
      </c>
    </row>
    <row r="137" spans="2:65" s="1" customFormat="1" ht="24.15" customHeight="1">
      <c r="B137" s="135"/>
      <c r="C137" s="136" t="s">
        <v>156</v>
      </c>
      <c r="D137" s="136" t="s">
        <v>143</v>
      </c>
      <c r="E137" s="137" t="s">
        <v>234</v>
      </c>
      <c r="F137" s="138" t="s">
        <v>235</v>
      </c>
      <c r="G137" s="139" t="s">
        <v>228</v>
      </c>
      <c r="H137" s="140">
        <v>13.44</v>
      </c>
      <c r="I137" s="141"/>
      <c r="J137" s="142">
        <f>ROUND(I137*H137,2)</f>
        <v>0</v>
      </c>
      <c r="K137" s="138" t="s">
        <v>147</v>
      </c>
      <c r="L137" s="31"/>
      <c r="M137" s="143" t="s">
        <v>1</v>
      </c>
      <c r="N137" s="144" t="s">
        <v>41</v>
      </c>
      <c r="P137" s="145">
        <f>O137*H137</f>
        <v>0</v>
      </c>
      <c r="Q137" s="145">
        <v>0</v>
      </c>
      <c r="R137" s="145">
        <f>Q137*H137</f>
        <v>0</v>
      </c>
      <c r="S137" s="145">
        <v>0</v>
      </c>
      <c r="T137" s="146">
        <f>S137*H137</f>
        <v>0</v>
      </c>
      <c r="AR137" s="147" t="s">
        <v>148</v>
      </c>
      <c r="AT137" s="147" t="s">
        <v>143</v>
      </c>
      <c r="AU137" s="147" t="s">
        <v>85</v>
      </c>
      <c r="AY137" s="16" t="s">
        <v>141</v>
      </c>
      <c r="BE137" s="148">
        <f>IF(N137="základní",J137,0)</f>
        <v>0</v>
      </c>
      <c r="BF137" s="148">
        <f>IF(N137="snížená",J137,0)</f>
        <v>0</v>
      </c>
      <c r="BG137" s="148">
        <f>IF(N137="zákl. přenesená",J137,0)</f>
        <v>0</v>
      </c>
      <c r="BH137" s="148">
        <f>IF(N137="sníž. přenesená",J137,0)</f>
        <v>0</v>
      </c>
      <c r="BI137" s="148">
        <f>IF(N137="nulová",J137,0)</f>
        <v>0</v>
      </c>
      <c r="BJ137" s="16" t="s">
        <v>83</v>
      </c>
      <c r="BK137" s="148">
        <f>ROUND(I137*H137,2)</f>
        <v>0</v>
      </c>
      <c r="BL137" s="16" t="s">
        <v>148</v>
      </c>
      <c r="BM137" s="147" t="s">
        <v>236</v>
      </c>
    </row>
    <row r="138" spans="2:65" s="1" customFormat="1" ht="33" customHeight="1">
      <c r="B138" s="135"/>
      <c r="C138" s="136" t="s">
        <v>148</v>
      </c>
      <c r="D138" s="136" t="s">
        <v>143</v>
      </c>
      <c r="E138" s="137" t="s">
        <v>237</v>
      </c>
      <c r="F138" s="138" t="s">
        <v>238</v>
      </c>
      <c r="G138" s="139" t="s">
        <v>186</v>
      </c>
      <c r="H138" s="140">
        <v>25.536000000000001</v>
      </c>
      <c r="I138" s="141"/>
      <c r="J138" s="142">
        <f>ROUND(I138*H138,2)</f>
        <v>0</v>
      </c>
      <c r="K138" s="138" t="s">
        <v>147</v>
      </c>
      <c r="L138" s="31"/>
      <c r="M138" s="143" t="s">
        <v>1</v>
      </c>
      <c r="N138" s="144" t="s">
        <v>41</v>
      </c>
      <c r="P138" s="145">
        <f>O138*H138</f>
        <v>0</v>
      </c>
      <c r="Q138" s="145">
        <v>0</v>
      </c>
      <c r="R138" s="145">
        <f>Q138*H138</f>
        <v>0</v>
      </c>
      <c r="S138" s="145">
        <v>0</v>
      </c>
      <c r="T138" s="146">
        <f>S138*H138</f>
        <v>0</v>
      </c>
      <c r="AR138" s="147" t="s">
        <v>148</v>
      </c>
      <c r="AT138" s="147" t="s">
        <v>143</v>
      </c>
      <c r="AU138" s="147" t="s">
        <v>85</v>
      </c>
      <c r="AY138" s="16" t="s">
        <v>141</v>
      </c>
      <c r="BE138" s="148">
        <f>IF(N138="základní",J138,0)</f>
        <v>0</v>
      </c>
      <c r="BF138" s="148">
        <f>IF(N138="snížená",J138,0)</f>
        <v>0</v>
      </c>
      <c r="BG138" s="148">
        <f>IF(N138="zákl. přenesená",J138,0)</f>
        <v>0</v>
      </c>
      <c r="BH138" s="148">
        <f>IF(N138="sníž. přenesená",J138,0)</f>
        <v>0</v>
      </c>
      <c r="BI138" s="148">
        <f>IF(N138="nulová",J138,0)</f>
        <v>0</v>
      </c>
      <c r="BJ138" s="16" t="s">
        <v>83</v>
      </c>
      <c r="BK138" s="148">
        <f>ROUND(I138*H138,2)</f>
        <v>0</v>
      </c>
      <c r="BL138" s="16" t="s">
        <v>148</v>
      </c>
      <c r="BM138" s="147" t="s">
        <v>239</v>
      </c>
    </row>
    <row r="139" spans="2:65" s="12" customFormat="1" ht="10">
      <c r="B139" s="149"/>
      <c r="D139" s="150" t="s">
        <v>150</v>
      </c>
      <c r="F139" s="152" t="s">
        <v>240</v>
      </c>
      <c r="H139" s="153">
        <v>25.536000000000001</v>
      </c>
      <c r="I139" s="154"/>
      <c r="L139" s="149"/>
      <c r="M139" s="155"/>
      <c r="T139" s="156"/>
      <c r="AT139" s="151" t="s">
        <v>150</v>
      </c>
      <c r="AU139" s="151" t="s">
        <v>85</v>
      </c>
      <c r="AV139" s="12" t="s">
        <v>85</v>
      </c>
      <c r="AW139" s="12" t="s">
        <v>3</v>
      </c>
      <c r="AX139" s="12" t="s">
        <v>83</v>
      </c>
      <c r="AY139" s="151" t="s">
        <v>141</v>
      </c>
    </row>
    <row r="140" spans="2:65" s="1" customFormat="1" ht="16.5" customHeight="1">
      <c r="B140" s="135"/>
      <c r="C140" s="136" t="s">
        <v>165</v>
      </c>
      <c r="D140" s="136" t="s">
        <v>143</v>
      </c>
      <c r="E140" s="137" t="s">
        <v>241</v>
      </c>
      <c r="F140" s="138" t="s">
        <v>242</v>
      </c>
      <c r="G140" s="139" t="s">
        <v>228</v>
      </c>
      <c r="H140" s="140">
        <v>13.44</v>
      </c>
      <c r="I140" s="141"/>
      <c r="J140" s="142">
        <f>ROUND(I140*H140,2)</f>
        <v>0</v>
      </c>
      <c r="K140" s="138" t="s">
        <v>147</v>
      </c>
      <c r="L140" s="31"/>
      <c r="M140" s="143" t="s">
        <v>1</v>
      </c>
      <c r="N140" s="144" t="s">
        <v>41</v>
      </c>
      <c r="P140" s="145">
        <f>O140*H140</f>
        <v>0</v>
      </c>
      <c r="Q140" s="145">
        <v>0</v>
      </c>
      <c r="R140" s="145">
        <f>Q140*H140</f>
        <v>0</v>
      </c>
      <c r="S140" s="145">
        <v>0</v>
      </c>
      <c r="T140" s="146">
        <f>S140*H140</f>
        <v>0</v>
      </c>
      <c r="AR140" s="147" t="s">
        <v>148</v>
      </c>
      <c r="AT140" s="147" t="s">
        <v>143</v>
      </c>
      <c r="AU140" s="147" t="s">
        <v>85</v>
      </c>
      <c r="AY140" s="16" t="s">
        <v>141</v>
      </c>
      <c r="BE140" s="148">
        <f>IF(N140="základní",J140,0)</f>
        <v>0</v>
      </c>
      <c r="BF140" s="148">
        <f>IF(N140="snížená",J140,0)</f>
        <v>0</v>
      </c>
      <c r="BG140" s="148">
        <f>IF(N140="zákl. přenesená",J140,0)</f>
        <v>0</v>
      </c>
      <c r="BH140" s="148">
        <f>IF(N140="sníž. přenesená",J140,0)</f>
        <v>0</v>
      </c>
      <c r="BI140" s="148">
        <f>IF(N140="nulová",J140,0)</f>
        <v>0</v>
      </c>
      <c r="BJ140" s="16" t="s">
        <v>83</v>
      </c>
      <c r="BK140" s="148">
        <f>ROUND(I140*H140,2)</f>
        <v>0</v>
      </c>
      <c r="BL140" s="16" t="s">
        <v>148</v>
      </c>
      <c r="BM140" s="147" t="s">
        <v>243</v>
      </c>
    </row>
    <row r="141" spans="2:65" s="1" customFormat="1" ht="24.15" customHeight="1">
      <c r="B141" s="135"/>
      <c r="C141" s="136" t="s">
        <v>169</v>
      </c>
      <c r="D141" s="136" t="s">
        <v>143</v>
      </c>
      <c r="E141" s="137" t="s">
        <v>244</v>
      </c>
      <c r="F141" s="138" t="s">
        <v>245</v>
      </c>
      <c r="G141" s="139" t="s">
        <v>228</v>
      </c>
      <c r="H141" s="140">
        <v>11.76</v>
      </c>
      <c r="I141" s="141"/>
      <c r="J141" s="142">
        <f>ROUND(I141*H141,2)</f>
        <v>0</v>
      </c>
      <c r="K141" s="138" t="s">
        <v>147</v>
      </c>
      <c r="L141" s="31"/>
      <c r="M141" s="143" t="s">
        <v>1</v>
      </c>
      <c r="N141" s="144" t="s">
        <v>41</v>
      </c>
      <c r="P141" s="145">
        <f>O141*H141</f>
        <v>0</v>
      </c>
      <c r="Q141" s="145">
        <v>0</v>
      </c>
      <c r="R141" s="145">
        <f>Q141*H141</f>
        <v>0</v>
      </c>
      <c r="S141" s="145">
        <v>0</v>
      </c>
      <c r="T141" s="146">
        <f>S141*H141</f>
        <v>0</v>
      </c>
      <c r="AR141" s="147" t="s">
        <v>148</v>
      </c>
      <c r="AT141" s="147" t="s">
        <v>143</v>
      </c>
      <c r="AU141" s="147" t="s">
        <v>85</v>
      </c>
      <c r="AY141" s="16" t="s">
        <v>141</v>
      </c>
      <c r="BE141" s="148">
        <f>IF(N141="základní",J141,0)</f>
        <v>0</v>
      </c>
      <c r="BF141" s="148">
        <f>IF(N141="snížená",J141,0)</f>
        <v>0</v>
      </c>
      <c r="BG141" s="148">
        <f>IF(N141="zákl. přenesená",J141,0)</f>
        <v>0</v>
      </c>
      <c r="BH141" s="148">
        <f>IF(N141="sníž. přenesená",J141,0)</f>
        <v>0</v>
      </c>
      <c r="BI141" s="148">
        <f>IF(N141="nulová",J141,0)</f>
        <v>0</v>
      </c>
      <c r="BJ141" s="16" t="s">
        <v>83</v>
      </c>
      <c r="BK141" s="148">
        <f>ROUND(I141*H141,2)</f>
        <v>0</v>
      </c>
      <c r="BL141" s="16" t="s">
        <v>148</v>
      </c>
      <c r="BM141" s="147" t="s">
        <v>246</v>
      </c>
    </row>
    <row r="142" spans="2:65" s="12" customFormat="1" ht="10">
      <c r="B142" s="149"/>
      <c r="D142" s="150" t="s">
        <v>150</v>
      </c>
      <c r="E142" s="151" t="s">
        <v>1</v>
      </c>
      <c r="F142" s="152" t="s">
        <v>247</v>
      </c>
      <c r="H142" s="153">
        <v>11.76</v>
      </c>
      <c r="I142" s="154"/>
      <c r="L142" s="149"/>
      <c r="M142" s="155"/>
      <c r="T142" s="156"/>
      <c r="AT142" s="151" t="s">
        <v>150</v>
      </c>
      <c r="AU142" s="151" t="s">
        <v>85</v>
      </c>
      <c r="AV142" s="12" t="s">
        <v>85</v>
      </c>
      <c r="AW142" s="12" t="s">
        <v>32</v>
      </c>
      <c r="AX142" s="12" t="s">
        <v>83</v>
      </c>
      <c r="AY142" s="151" t="s">
        <v>141</v>
      </c>
    </row>
    <row r="143" spans="2:65" s="1" customFormat="1" ht="16.5" customHeight="1">
      <c r="B143" s="135"/>
      <c r="C143" s="169" t="s">
        <v>176</v>
      </c>
      <c r="D143" s="169" t="s">
        <v>248</v>
      </c>
      <c r="E143" s="170" t="s">
        <v>249</v>
      </c>
      <c r="F143" s="171" t="s">
        <v>250</v>
      </c>
      <c r="G143" s="172" t="s">
        <v>186</v>
      </c>
      <c r="H143" s="173">
        <v>23.52</v>
      </c>
      <c r="I143" s="174"/>
      <c r="J143" s="175">
        <f>ROUND(I143*H143,2)</f>
        <v>0</v>
      </c>
      <c r="K143" s="171" t="s">
        <v>147</v>
      </c>
      <c r="L143" s="176"/>
      <c r="M143" s="177" t="s">
        <v>1</v>
      </c>
      <c r="N143" s="178" t="s">
        <v>41</v>
      </c>
      <c r="P143" s="145">
        <f>O143*H143</f>
        <v>0</v>
      </c>
      <c r="Q143" s="145">
        <v>1</v>
      </c>
      <c r="R143" s="145">
        <f>Q143*H143</f>
        <v>23.52</v>
      </c>
      <c r="S143" s="145">
        <v>0</v>
      </c>
      <c r="T143" s="146">
        <f>S143*H143</f>
        <v>0</v>
      </c>
      <c r="AR143" s="147" t="s">
        <v>183</v>
      </c>
      <c r="AT143" s="147" t="s">
        <v>248</v>
      </c>
      <c r="AU143" s="147" t="s">
        <v>85</v>
      </c>
      <c r="AY143" s="16" t="s">
        <v>141</v>
      </c>
      <c r="BE143" s="148">
        <f>IF(N143="základní",J143,0)</f>
        <v>0</v>
      </c>
      <c r="BF143" s="148">
        <f>IF(N143="snížená",J143,0)</f>
        <v>0</v>
      </c>
      <c r="BG143" s="148">
        <f>IF(N143="zákl. přenesená",J143,0)</f>
        <v>0</v>
      </c>
      <c r="BH143" s="148">
        <f>IF(N143="sníž. přenesená",J143,0)</f>
        <v>0</v>
      </c>
      <c r="BI143" s="148">
        <f>IF(N143="nulová",J143,0)</f>
        <v>0</v>
      </c>
      <c r="BJ143" s="16" t="s">
        <v>83</v>
      </c>
      <c r="BK143" s="148">
        <f>ROUND(I143*H143,2)</f>
        <v>0</v>
      </c>
      <c r="BL143" s="16" t="s">
        <v>148</v>
      </c>
      <c r="BM143" s="147" t="s">
        <v>251</v>
      </c>
    </row>
    <row r="144" spans="2:65" s="12" customFormat="1" ht="10">
      <c r="B144" s="149"/>
      <c r="D144" s="150" t="s">
        <v>150</v>
      </c>
      <c r="F144" s="152" t="s">
        <v>252</v>
      </c>
      <c r="H144" s="153">
        <v>23.52</v>
      </c>
      <c r="I144" s="154"/>
      <c r="L144" s="149"/>
      <c r="M144" s="155"/>
      <c r="T144" s="156"/>
      <c r="AT144" s="151" t="s">
        <v>150</v>
      </c>
      <c r="AU144" s="151" t="s">
        <v>85</v>
      </c>
      <c r="AV144" s="12" t="s">
        <v>85</v>
      </c>
      <c r="AW144" s="12" t="s">
        <v>3</v>
      </c>
      <c r="AX144" s="12" t="s">
        <v>83</v>
      </c>
      <c r="AY144" s="151" t="s">
        <v>141</v>
      </c>
    </row>
    <row r="145" spans="2:65" s="1" customFormat="1" ht="24.15" customHeight="1">
      <c r="B145" s="135"/>
      <c r="C145" s="136" t="s">
        <v>183</v>
      </c>
      <c r="D145" s="136" t="s">
        <v>143</v>
      </c>
      <c r="E145" s="137" t="s">
        <v>253</v>
      </c>
      <c r="F145" s="138" t="s">
        <v>254</v>
      </c>
      <c r="G145" s="139" t="s">
        <v>146</v>
      </c>
      <c r="H145" s="140">
        <v>1261</v>
      </c>
      <c r="I145" s="141"/>
      <c r="J145" s="142">
        <f>ROUND(I145*H145,2)</f>
        <v>0</v>
      </c>
      <c r="K145" s="138" t="s">
        <v>147</v>
      </c>
      <c r="L145" s="31"/>
      <c r="M145" s="143" t="s">
        <v>1</v>
      </c>
      <c r="N145" s="144" t="s">
        <v>41</v>
      </c>
      <c r="P145" s="145">
        <f>O145*H145</f>
        <v>0</v>
      </c>
      <c r="Q145" s="145">
        <v>0</v>
      </c>
      <c r="R145" s="145">
        <f>Q145*H145</f>
        <v>0</v>
      </c>
      <c r="S145" s="145">
        <v>0</v>
      </c>
      <c r="T145" s="146">
        <f>S145*H145</f>
        <v>0</v>
      </c>
      <c r="AR145" s="147" t="s">
        <v>148</v>
      </c>
      <c r="AT145" s="147" t="s">
        <v>143</v>
      </c>
      <c r="AU145" s="147" t="s">
        <v>85</v>
      </c>
      <c r="AY145" s="16" t="s">
        <v>141</v>
      </c>
      <c r="BE145" s="148">
        <f>IF(N145="základní",J145,0)</f>
        <v>0</v>
      </c>
      <c r="BF145" s="148">
        <f>IF(N145="snížená",J145,0)</f>
        <v>0</v>
      </c>
      <c r="BG145" s="148">
        <f>IF(N145="zákl. přenesená",J145,0)</f>
        <v>0</v>
      </c>
      <c r="BH145" s="148">
        <f>IF(N145="sníž. přenesená",J145,0)</f>
        <v>0</v>
      </c>
      <c r="BI145" s="148">
        <f>IF(N145="nulová",J145,0)</f>
        <v>0</v>
      </c>
      <c r="BJ145" s="16" t="s">
        <v>83</v>
      </c>
      <c r="BK145" s="148">
        <f>ROUND(I145*H145,2)</f>
        <v>0</v>
      </c>
      <c r="BL145" s="16" t="s">
        <v>148</v>
      </c>
      <c r="BM145" s="147" t="s">
        <v>255</v>
      </c>
    </row>
    <row r="146" spans="2:65" s="12" customFormat="1" ht="10">
      <c r="B146" s="149"/>
      <c r="D146" s="150" t="s">
        <v>150</v>
      </c>
      <c r="E146" s="151" t="s">
        <v>1</v>
      </c>
      <c r="F146" s="152" t="s">
        <v>256</v>
      </c>
      <c r="H146" s="153">
        <v>1261</v>
      </c>
      <c r="I146" s="154"/>
      <c r="L146" s="149"/>
      <c r="M146" s="155"/>
      <c r="T146" s="156"/>
      <c r="AT146" s="151" t="s">
        <v>150</v>
      </c>
      <c r="AU146" s="151" t="s">
        <v>85</v>
      </c>
      <c r="AV146" s="12" t="s">
        <v>85</v>
      </c>
      <c r="AW146" s="12" t="s">
        <v>32</v>
      </c>
      <c r="AX146" s="12" t="s">
        <v>83</v>
      </c>
      <c r="AY146" s="151" t="s">
        <v>141</v>
      </c>
    </row>
    <row r="147" spans="2:65" s="11" customFormat="1" ht="22.75" customHeight="1">
      <c r="B147" s="123"/>
      <c r="D147" s="124" t="s">
        <v>75</v>
      </c>
      <c r="E147" s="133" t="s">
        <v>148</v>
      </c>
      <c r="F147" s="133" t="s">
        <v>257</v>
      </c>
      <c r="I147" s="126"/>
      <c r="J147" s="134">
        <f>BK147</f>
        <v>0</v>
      </c>
      <c r="L147" s="123"/>
      <c r="M147" s="128"/>
      <c r="P147" s="129">
        <f>SUM(P148:P149)</f>
        <v>0</v>
      </c>
      <c r="R147" s="129">
        <f>SUM(R148:R149)</f>
        <v>3.1764936000000001</v>
      </c>
      <c r="T147" s="130">
        <f>SUM(T148:T149)</f>
        <v>0</v>
      </c>
      <c r="AR147" s="124" t="s">
        <v>83</v>
      </c>
      <c r="AT147" s="131" t="s">
        <v>75</v>
      </c>
      <c r="AU147" s="131" t="s">
        <v>83</v>
      </c>
      <c r="AY147" s="124" t="s">
        <v>141</v>
      </c>
      <c r="BK147" s="132">
        <f>SUM(BK148:BK149)</f>
        <v>0</v>
      </c>
    </row>
    <row r="148" spans="2:65" s="1" customFormat="1" ht="24.15" customHeight="1">
      <c r="B148" s="135"/>
      <c r="C148" s="136" t="s">
        <v>174</v>
      </c>
      <c r="D148" s="136" t="s">
        <v>143</v>
      </c>
      <c r="E148" s="137" t="s">
        <v>258</v>
      </c>
      <c r="F148" s="138" t="s">
        <v>259</v>
      </c>
      <c r="G148" s="139" t="s">
        <v>228</v>
      </c>
      <c r="H148" s="140">
        <v>1.68</v>
      </c>
      <c r="I148" s="141"/>
      <c r="J148" s="142">
        <f>ROUND(I148*H148,2)</f>
        <v>0</v>
      </c>
      <c r="K148" s="138" t="s">
        <v>147</v>
      </c>
      <c r="L148" s="31"/>
      <c r="M148" s="143" t="s">
        <v>1</v>
      </c>
      <c r="N148" s="144" t="s">
        <v>41</v>
      </c>
      <c r="P148" s="145">
        <f>O148*H148</f>
        <v>0</v>
      </c>
      <c r="Q148" s="145">
        <v>1.8907700000000001</v>
      </c>
      <c r="R148" s="145">
        <f>Q148*H148</f>
        <v>3.1764936000000001</v>
      </c>
      <c r="S148" s="145">
        <v>0</v>
      </c>
      <c r="T148" s="146">
        <f>S148*H148</f>
        <v>0</v>
      </c>
      <c r="AR148" s="147" t="s">
        <v>148</v>
      </c>
      <c r="AT148" s="147" t="s">
        <v>143</v>
      </c>
      <c r="AU148" s="147" t="s">
        <v>85</v>
      </c>
      <c r="AY148" s="16" t="s">
        <v>141</v>
      </c>
      <c r="BE148" s="148">
        <f>IF(N148="základní",J148,0)</f>
        <v>0</v>
      </c>
      <c r="BF148" s="148">
        <f>IF(N148="snížená",J148,0)</f>
        <v>0</v>
      </c>
      <c r="BG148" s="148">
        <f>IF(N148="zákl. přenesená",J148,0)</f>
        <v>0</v>
      </c>
      <c r="BH148" s="148">
        <f>IF(N148="sníž. přenesená",J148,0)</f>
        <v>0</v>
      </c>
      <c r="BI148" s="148">
        <f>IF(N148="nulová",J148,0)</f>
        <v>0</v>
      </c>
      <c r="BJ148" s="16" t="s">
        <v>83</v>
      </c>
      <c r="BK148" s="148">
        <f>ROUND(I148*H148,2)</f>
        <v>0</v>
      </c>
      <c r="BL148" s="16" t="s">
        <v>148</v>
      </c>
      <c r="BM148" s="147" t="s">
        <v>260</v>
      </c>
    </row>
    <row r="149" spans="2:65" s="12" customFormat="1" ht="10">
      <c r="B149" s="149"/>
      <c r="D149" s="150" t="s">
        <v>150</v>
      </c>
      <c r="E149" s="151" t="s">
        <v>1</v>
      </c>
      <c r="F149" s="152" t="s">
        <v>261</v>
      </c>
      <c r="H149" s="153">
        <v>1.68</v>
      </c>
      <c r="I149" s="154"/>
      <c r="L149" s="149"/>
      <c r="M149" s="155"/>
      <c r="T149" s="156"/>
      <c r="AT149" s="151" t="s">
        <v>150</v>
      </c>
      <c r="AU149" s="151" t="s">
        <v>85</v>
      </c>
      <c r="AV149" s="12" t="s">
        <v>85</v>
      </c>
      <c r="AW149" s="12" t="s">
        <v>32</v>
      </c>
      <c r="AX149" s="12" t="s">
        <v>83</v>
      </c>
      <c r="AY149" s="151" t="s">
        <v>141</v>
      </c>
    </row>
    <row r="150" spans="2:65" s="11" customFormat="1" ht="22.75" customHeight="1">
      <c r="B150" s="123"/>
      <c r="D150" s="124" t="s">
        <v>75</v>
      </c>
      <c r="E150" s="133" t="s">
        <v>165</v>
      </c>
      <c r="F150" s="133" t="s">
        <v>262</v>
      </c>
      <c r="I150" s="126"/>
      <c r="J150" s="134">
        <f>BK150</f>
        <v>0</v>
      </c>
      <c r="L150" s="123"/>
      <c r="M150" s="128"/>
      <c r="P150" s="129">
        <f>SUM(P151:P167)</f>
        <v>0</v>
      </c>
      <c r="R150" s="129">
        <f>SUM(R151:R167)</f>
        <v>608.80312000000004</v>
      </c>
      <c r="T150" s="130">
        <f>SUM(T151:T167)</f>
        <v>0</v>
      </c>
      <c r="AR150" s="124" t="s">
        <v>83</v>
      </c>
      <c r="AT150" s="131" t="s">
        <v>75</v>
      </c>
      <c r="AU150" s="131" t="s">
        <v>83</v>
      </c>
      <c r="AY150" s="124" t="s">
        <v>141</v>
      </c>
      <c r="BK150" s="132">
        <f>SUM(BK151:BK167)</f>
        <v>0</v>
      </c>
    </row>
    <row r="151" spans="2:65" s="1" customFormat="1" ht="24.15" customHeight="1">
      <c r="B151" s="135"/>
      <c r="C151" s="136" t="s">
        <v>197</v>
      </c>
      <c r="D151" s="136" t="s">
        <v>143</v>
      </c>
      <c r="E151" s="137" t="s">
        <v>263</v>
      </c>
      <c r="F151" s="138" t="s">
        <v>264</v>
      </c>
      <c r="G151" s="139" t="s">
        <v>146</v>
      </c>
      <c r="H151" s="140">
        <v>970</v>
      </c>
      <c r="I151" s="141"/>
      <c r="J151" s="142">
        <f>ROUND(I151*H151,2)</f>
        <v>0</v>
      </c>
      <c r="K151" s="138" t="s">
        <v>147</v>
      </c>
      <c r="L151" s="31"/>
      <c r="M151" s="143" t="s">
        <v>1</v>
      </c>
      <c r="N151" s="144" t="s">
        <v>41</v>
      </c>
      <c r="P151" s="145">
        <f>O151*H151</f>
        <v>0</v>
      </c>
      <c r="Q151" s="145">
        <v>0.57499999999999996</v>
      </c>
      <c r="R151" s="145">
        <f>Q151*H151</f>
        <v>557.75</v>
      </c>
      <c r="S151" s="145">
        <v>0</v>
      </c>
      <c r="T151" s="146">
        <f>S151*H151</f>
        <v>0</v>
      </c>
      <c r="AR151" s="147" t="s">
        <v>148</v>
      </c>
      <c r="AT151" s="147" t="s">
        <v>143</v>
      </c>
      <c r="AU151" s="147" t="s">
        <v>85</v>
      </c>
      <c r="AY151" s="16" t="s">
        <v>141</v>
      </c>
      <c r="BE151" s="148">
        <f>IF(N151="základní",J151,0)</f>
        <v>0</v>
      </c>
      <c r="BF151" s="148">
        <f>IF(N151="snížená",J151,0)</f>
        <v>0</v>
      </c>
      <c r="BG151" s="148">
        <f>IF(N151="zákl. přenesená",J151,0)</f>
        <v>0</v>
      </c>
      <c r="BH151" s="148">
        <f>IF(N151="sníž. přenesená",J151,0)</f>
        <v>0</v>
      </c>
      <c r="BI151" s="148">
        <f>IF(N151="nulová",J151,0)</f>
        <v>0</v>
      </c>
      <c r="BJ151" s="16" t="s">
        <v>83</v>
      </c>
      <c r="BK151" s="148">
        <f>ROUND(I151*H151,2)</f>
        <v>0</v>
      </c>
      <c r="BL151" s="16" t="s">
        <v>148</v>
      </c>
      <c r="BM151" s="147" t="s">
        <v>265</v>
      </c>
    </row>
    <row r="152" spans="2:65" s="12" customFormat="1" ht="10">
      <c r="B152" s="149"/>
      <c r="D152" s="150" t="s">
        <v>150</v>
      </c>
      <c r="E152" s="151" t="s">
        <v>1</v>
      </c>
      <c r="F152" s="152" t="s">
        <v>266</v>
      </c>
      <c r="H152" s="153">
        <v>970</v>
      </c>
      <c r="I152" s="154"/>
      <c r="L152" s="149"/>
      <c r="M152" s="155"/>
      <c r="T152" s="156"/>
      <c r="AT152" s="151" t="s">
        <v>150</v>
      </c>
      <c r="AU152" s="151" t="s">
        <v>85</v>
      </c>
      <c r="AV152" s="12" t="s">
        <v>85</v>
      </c>
      <c r="AW152" s="12" t="s">
        <v>32</v>
      </c>
      <c r="AX152" s="12" t="s">
        <v>83</v>
      </c>
      <c r="AY152" s="151" t="s">
        <v>141</v>
      </c>
    </row>
    <row r="153" spans="2:65" s="1" customFormat="1" ht="24.15" customHeight="1">
      <c r="B153" s="135"/>
      <c r="C153" s="136" t="s">
        <v>202</v>
      </c>
      <c r="D153" s="136" t="s">
        <v>143</v>
      </c>
      <c r="E153" s="137" t="s">
        <v>267</v>
      </c>
      <c r="F153" s="138" t="s">
        <v>268</v>
      </c>
      <c r="G153" s="139" t="s">
        <v>146</v>
      </c>
      <c r="H153" s="140">
        <v>20</v>
      </c>
      <c r="I153" s="141"/>
      <c r="J153" s="142">
        <f>ROUND(I153*H153,2)</f>
        <v>0</v>
      </c>
      <c r="K153" s="138" t="s">
        <v>147</v>
      </c>
      <c r="L153" s="31"/>
      <c r="M153" s="143" t="s">
        <v>1</v>
      </c>
      <c r="N153" s="144" t="s">
        <v>41</v>
      </c>
      <c r="P153" s="145">
        <f>O153*H153</f>
        <v>0</v>
      </c>
      <c r="Q153" s="145">
        <v>8.9219999999999994E-2</v>
      </c>
      <c r="R153" s="145">
        <f>Q153*H153</f>
        <v>1.7843999999999998</v>
      </c>
      <c r="S153" s="145">
        <v>0</v>
      </c>
      <c r="T153" s="146">
        <f>S153*H153</f>
        <v>0</v>
      </c>
      <c r="AR153" s="147" t="s">
        <v>148</v>
      </c>
      <c r="AT153" s="147" t="s">
        <v>143</v>
      </c>
      <c r="AU153" s="147" t="s">
        <v>85</v>
      </c>
      <c r="AY153" s="16" t="s">
        <v>141</v>
      </c>
      <c r="BE153" s="148">
        <f>IF(N153="základní",J153,0)</f>
        <v>0</v>
      </c>
      <c r="BF153" s="148">
        <f>IF(N153="snížená",J153,0)</f>
        <v>0</v>
      </c>
      <c r="BG153" s="148">
        <f>IF(N153="zákl. přenesená",J153,0)</f>
        <v>0</v>
      </c>
      <c r="BH153" s="148">
        <f>IF(N153="sníž. přenesená",J153,0)</f>
        <v>0</v>
      </c>
      <c r="BI153" s="148">
        <f>IF(N153="nulová",J153,0)</f>
        <v>0</v>
      </c>
      <c r="BJ153" s="16" t="s">
        <v>83</v>
      </c>
      <c r="BK153" s="148">
        <f>ROUND(I153*H153,2)</f>
        <v>0</v>
      </c>
      <c r="BL153" s="16" t="s">
        <v>148</v>
      </c>
      <c r="BM153" s="147" t="s">
        <v>269</v>
      </c>
    </row>
    <row r="154" spans="2:65" s="1" customFormat="1" ht="24.15" customHeight="1">
      <c r="B154" s="135"/>
      <c r="C154" s="169" t="s">
        <v>8</v>
      </c>
      <c r="D154" s="169" t="s">
        <v>248</v>
      </c>
      <c r="E154" s="170" t="s">
        <v>270</v>
      </c>
      <c r="F154" s="171" t="s">
        <v>271</v>
      </c>
      <c r="G154" s="172" t="s">
        <v>146</v>
      </c>
      <c r="H154" s="173">
        <v>21</v>
      </c>
      <c r="I154" s="174"/>
      <c r="J154" s="175">
        <f>ROUND(I154*H154,2)</f>
        <v>0</v>
      </c>
      <c r="K154" s="171" t="s">
        <v>147</v>
      </c>
      <c r="L154" s="176"/>
      <c r="M154" s="177" t="s">
        <v>1</v>
      </c>
      <c r="N154" s="178" t="s">
        <v>41</v>
      </c>
      <c r="P154" s="145">
        <f>O154*H154</f>
        <v>0</v>
      </c>
      <c r="Q154" s="145">
        <v>0.13</v>
      </c>
      <c r="R154" s="145">
        <f>Q154*H154</f>
        <v>2.73</v>
      </c>
      <c r="S154" s="145">
        <v>0</v>
      </c>
      <c r="T154" s="146">
        <f>S154*H154</f>
        <v>0</v>
      </c>
      <c r="AR154" s="147" t="s">
        <v>183</v>
      </c>
      <c r="AT154" s="147" t="s">
        <v>248</v>
      </c>
      <c r="AU154" s="147" t="s">
        <v>85</v>
      </c>
      <c r="AY154" s="16" t="s">
        <v>141</v>
      </c>
      <c r="BE154" s="148">
        <f>IF(N154="základní",J154,0)</f>
        <v>0</v>
      </c>
      <c r="BF154" s="148">
        <f>IF(N154="snížená",J154,0)</f>
        <v>0</v>
      </c>
      <c r="BG154" s="148">
        <f>IF(N154="zákl. přenesená",J154,0)</f>
        <v>0</v>
      </c>
      <c r="BH154" s="148">
        <f>IF(N154="sníž. přenesená",J154,0)</f>
        <v>0</v>
      </c>
      <c r="BI154" s="148">
        <f>IF(N154="nulová",J154,0)</f>
        <v>0</v>
      </c>
      <c r="BJ154" s="16" t="s">
        <v>83</v>
      </c>
      <c r="BK154" s="148">
        <f>ROUND(I154*H154,2)</f>
        <v>0</v>
      </c>
      <c r="BL154" s="16" t="s">
        <v>148</v>
      </c>
      <c r="BM154" s="147" t="s">
        <v>272</v>
      </c>
    </row>
    <row r="155" spans="2:65" s="12" customFormat="1" ht="10">
      <c r="B155" s="149"/>
      <c r="D155" s="150" t="s">
        <v>150</v>
      </c>
      <c r="E155" s="151" t="s">
        <v>1</v>
      </c>
      <c r="F155" s="152" t="s">
        <v>273</v>
      </c>
      <c r="H155" s="153">
        <v>21</v>
      </c>
      <c r="I155" s="154"/>
      <c r="L155" s="149"/>
      <c r="M155" s="155"/>
      <c r="T155" s="156"/>
      <c r="AT155" s="151" t="s">
        <v>150</v>
      </c>
      <c r="AU155" s="151" t="s">
        <v>85</v>
      </c>
      <c r="AV155" s="12" t="s">
        <v>85</v>
      </c>
      <c r="AW155" s="12" t="s">
        <v>32</v>
      </c>
      <c r="AX155" s="12" t="s">
        <v>83</v>
      </c>
      <c r="AY155" s="151" t="s">
        <v>141</v>
      </c>
    </row>
    <row r="156" spans="2:65" s="1" customFormat="1" ht="24.15" customHeight="1">
      <c r="B156" s="135"/>
      <c r="C156" s="136" t="s">
        <v>210</v>
      </c>
      <c r="D156" s="136" t="s">
        <v>143</v>
      </c>
      <c r="E156" s="137" t="s">
        <v>267</v>
      </c>
      <c r="F156" s="138" t="s">
        <v>268</v>
      </c>
      <c r="G156" s="139" t="s">
        <v>146</v>
      </c>
      <c r="H156" s="140">
        <v>20</v>
      </c>
      <c r="I156" s="141"/>
      <c r="J156" s="142">
        <f>ROUND(I156*H156,2)</f>
        <v>0</v>
      </c>
      <c r="K156" s="138" t="s">
        <v>147</v>
      </c>
      <c r="L156" s="31"/>
      <c r="M156" s="143" t="s">
        <v>1</v>
      </c>
      <c r="N156" s="144" t="s">
        <v>41</v>
      </c>
      <c r="P156" s="145">
        <f>O156*H156</f>
        <v>0</v>
      </c>
      <c r="Q156" s="145">
        <v>8.9219999999999994E-2</v>
      </c>
      <c r="R156" s="145">
        <f>Q156*H156</f>
        <v>1.7843999999999998</v>
      </c>
      <c r="S156" s="145">
        <v>0</v>
      </c>
      <c r="T156" s="146">
        <f>S156*H156</f>
        <v>0</v>
      </c>
      <c r="AR156" s="147" t="s">
        <v>148</v>
      </c>
      <c r="AT156" s="147" t="s">
        <v>143</v>
      </c>
      <c r="AU156" s="147" t="s">
        <v>85</v>
      </c>
      <c r="AY156" s="16" t="s">
        <v>141</v>
      </c>
      <c r="BE156" s="148">
        <f>IF(N156="základní",J156,0)</f>
        <v>0</v>
      </c>
      <c r="BF156" s="148">
        <f>IF(N156="snížená",J156,0)</f>
        <v>0</v>
      </c>
      <c r="BG156" s="148">
        <f>IF(N156="zákl. přenesená",J156,0)</f>
        <v>0</v>
      </c>
      <c r="BH156" s="148">
        <f>IF(N156="sníž. přenesená",J156,0)</f>
        <v>0</v>
      </c>
      <c r="BI156" s="148">
        <f>IF(N156="nulová",J156,0)</f>
        <v>0</v>
      </c>
      <c r="BJ156" s="16" t="s">
        <v>83</v>
      </c>
      <c r="BK156" s="148">
        <f>ROUND(I156*H156,2)</f>
        <v>0</v>
      </c>
      <c r="BL156" s="16" t="s">
        <v>148</v>
      </c>
      <c r="BM156" s="147" t="s">
        <v>274</v>
      </c>
    </row>
    <row r="157" spans="2:65" s="1" customFormat="1" ht="24.15" customHeight="1">
      <c r="B157" s="135"/>
      <c r="C157" s="169" t="s">
        <v>214</v>
      </c>
      <c r="D157" s="169" t="s">
        <v>248</v>
      </c>
      <c r="E157" s="170" t="s">
        <v>275</v>
      </c>
      <c r="F157" s="171" t="s">
        <v>276</v>
      </c>
      <c r="G157" s="172" t="s">
        <v>146</v>
      </c>
      <c r="H157" s="173">
        <v>20.6</v>
      </c>
      <c r="I157" s="174"/>
      <c r="J157" s="175">
        <f>ROUND(I157*H157,2)</f>
        <v>0</v>
      </c>
      <c r="K157" s="171" t="s">
        <v>147</v>
      </c>
      <c r="L157" s="176"/>
      <c r="M157" s="177" t="s">
        <v>1</v>
      </c>
      <c r="N157" s="178" t="s">
        <v>41</v>
      </c>
      <c r="P157" s="145">
        <f>O157*H157</f>
        <v>0</v>
      </c>
      <c r="Q157" s="145">
        <v>0.13200000000000001</v>
      </c>
      <c r="R157" s="145">
        <f>Q157*H157</f>
        <v>2.7192000000000003</v>
      </c>
      <c r="S157" s="145">
        <v>0</v>
      </c>
      <c r="T157" s="146">
        <f>S157*H157</f>
        <v>0</v>
      </c>
      <c r="AR157" s="147" t="s">
        <v>183</v>
      </c>
      <c r="AT157" s="147" t="s">
        <v>248</v>
      </c>
      <c r="AU157" s="147" t="s">
        <v>85</v>
      </c>
      <c r="AY157" s="16" t="s">
        <v>141</v>
      </c>
      <c r="BE157" s="148">
        <f>IF(N157="základní",J157,0)</f>
        <v>0</v>
      </c>
      <c r="BF157" s="148">
        <f>IF(N157="snížená",J157,0)</f>
        <v>0</v>
      </c>
      <c r="BG157" s="148">
        <f>IF(N157="zákl. přenesená",J157,0)</f>
        <v>0</v>
      </c>
      <c r="BH157" s="148">
        <f>IF(N157="sníž. přenesená",J157,0)</f>
        <v>0</v>
      </c>
      <c r="BI157" s="148">
        <f>IF(N157="nulová",J157,0)</f>
        <v>0</v>
      </c>
      <c r="BJ157" s="16" t="s">
        <v>83</v>
      </c>
      <c r="BK157" s="148">
        <f>ROUND(I157*H157,2)</f>
        <v>0</v>
      </c>
      <c r="BL157" s="16" t="s">
        <v>148</v>
      </c>
      <c r="BM157" s="147" t="s">
        <v>277</v>
      </c>
    </row>
    <row r="158" spans="2:65" s="12" customFormat="1" ht="10">
      <c r="B158" s="149"/>
      <c r="D158" s="150" t="s">
        <v>150</v>
      </c>
      <c r="F158" s="152" t="s">
        <v>278</v>
      </c>
      <c r="H158" s="153">
        <v>20.6</v>
      </c>
      <c r="I158" s="154"/>
      <c r="L158" s="149"/>
      <c r="M158" s="155"/>
      <c r="T158" s="156"/>
      <c r="AT158" s="151" t="s">
        <v>150</v>
      </c>
      <c r="AU158" s="151" t="s">
        <v>85</v>
      </c>
      <c r="AV158" s="12" t="s">
        <v>85</v>
      </c>
      <c r="AW158" s="12" t="s">
        <v>3</v>
      </c>
      <c r="AX158" s="12" t="s">
        <v>83</v>
      </c>
      <c r="AY158" s="151" t="s">
        <v>141</v>
      </c>
    </row>
    <row r="159" spans="2:65" s="1" customFormat="1" ht="24.15" customHeight="1">
      <c r="B159" s="135"/>
      <c r="C159" s="136" t="s">
        <v>279</v>
      </c>
      <c r="D159" s="136" t="s">
        <v>143</v>
      </c>
      <c r="E159" s="137" t="s">
        <v>267</v>
      </c>
      <c r="F159" s="138" t="s">
        <v>268</v>
      </c>
      <c r="G159" s="139" t="s">
        <v>146</v>
      </c>
      <c r="H159" s="140">
        <v>16</v>
      </c>
      <c r="I159" s="141"/>
      <c r="J159" s="142">
        <f>ROUND(I159*H159,2)</f>
        <v>0</v>
      </c>
      <c r="K159" s="138" t="s">
        <v>147</v>
      </c>
      <c r="L159" s="31"/>
      <c r="M159" s="143" t="s">
        <v>1</v>
      </c>
      <c r="N159" s="144" t="s">
        <v>41</v>
      </c>
      <c r="P159" s="145">
        <f>O159*H159</f>
        <v>0</v>
      </c>
      <c r="Q159" s="145">
        <v>8.9219999999999994E-2</v>
      </c>
      <c r="R159" s="145">
        <f>Q159*H159</f>
        <v>1.4275199999999999</v>
      </c>
      <c r="S159" s="145">
        <v>0</v>
      </c>
      <c r="T159" s="146">
        <f>S159*H159</f>
        <v>0</v>
      </c>
      <c r="AR159" s="147" t="s">
        <v>148</v>
      </c>
      <c r="AT159" s="147" t="s">
        <v>143</v>
      </c>
      <c r="AU159" s="147" t="s">
        <v>85</v>
      </c>
      <c r="AY159" s="16" t="s">
        <v>141</v>
      </c>
      <c r="BE159" s="148">
        <f>IF(N159="základní",J159,0)</f>
        <v>0</v>
      </c>
      <c r="BF159" s="148">
        <f>IF(N159="snížená",J159,0)</f>
        <v>0</v>
      </c>
      <c r="BG159" s="148">
        <f>IF(N159="zákl. přenesená",J159,0)</f>
        <v>0</v>
      </c>
      <c r="BH159" s="148">
        <f>IF(N159="sníž. přenesená",J159,0)</f>
        <v>0</v>
      </c>
      <c r="BI159" s="148">
        <f>IF(N159="nulová",J159,0)</f>
        <v>0</v>
      </c>
      <c r="BJ159" s="16" t="s">
        <v>83</v>
      </c>
      <c r="BK159" s="148">
        <f>ROUND(I159*H159,2)</f>
        <v>0</v>
      </c>
      <c r="BL159" s="16" t="s">
        <v>148</v>
      </c>
      <c r="BM159" s="147" t="s">
        <v>280</v>
      </c>
    </row>
    <row r="160" spans="2:65" s="1" customFormat="1" ht="33" customHeight="1">
      <c r="B160" s="135"/>
      <c r="C160" s="136" t="s">
        <v>281</v>
      </c>
      <c r="D160" s="136" t="s">
        <v>143</v>
      </c>
      <c r="E160" s="137" t="s">
        <v>282</v>
      </c>
      <c r="F160" s="138" t="s">
        <v>283</v>
      </c>
      <c r="G160" s="139" t="s">
        <v>146</v>
      </c>
      <c r="H160" s="140">
        <v>420</v>
      </c>
      <c r="I160" s="141"/>
      <c r="J160" s="142">
        <f>ROUND(I160*H160,2)</f>
        <v>0</v>
      </c>
      <c r="K160" s="138" t="s">
        <v>147</v>
      </c>
      <c r="L160" s="31"/>
      <c r="M160" s="143" t="s">
        <v>1</v>
      </c>
      <c r="N160" s="144" t="s">
        <v>41</v>
      </c>
      <c r="P160" s="145">
        <f>O160*H160</f>
        <v>0</v>
      </c>
      <c r="Q160" s="145">
        <v>8.9219999999999994E-2</v>
      </c>
      <c r="R160" s="145">
        <f>Q160*H160</f>
        <v>37.4724</v>
      </c>
      <c r="S160" s="145">
        <v>0</v>
      </c>
      <c r="T160" s="146">
        <f>S160*H160</f>
        <v>0</v>
      </c>
      <c r="AR160" s="147" t="s">
        <v>148</v>
      </c>
      <c r="AT160" s="147" t="s">
        <v>143</v>
      </c>
      <c r="AU160" s="147" t="s">
        <v>85</v>
      </c>
      <c r="AY160" s="16" t="s">
        <v>141</v>
      </c>
      <c r="BE160" s="148">
        <f>IF(N160="základní",J160,0)</f>
        <v>0</v>
      </c>
      <c r="BF160" s="148">
        <f>IF(N160="snížená",J160,0)</f>
        <v>0</v>
      </c>
      <c r="BG160" s="148">
        <f>IF(N160="zákl. přenesená",J160,0)</f>
        <v>0</v>
      </c>
      <c r="BH160" s="148">
        <f>IF(N160="sníž. přenesená",J160,0)</f>
        <v>0</v>
      </c>
      <c r="BI160" s="148">
        <f>IF(N160="nulová",J160,0)</f>
        <v>0</v>
      </c>
      <c r="BJ160" s="16" t="s">
        <v>83</v>
      </c>
      <c r="BK160" s="148">
        <f>ROUND(I160*H160,2)</f>
        <v>0</v>
      </c>
      <c r="BL160" s="16" t="s">
        <v>148</v>
      </c>
      <c r="BM160" s="147" t="s">
        <v>284</v>
      </c>
    </row>
    <row r="161" spans="2:65" s="12" customFormat="1" ht="10">
      <c r="B161" s="149"/>
      <c r="D161" s="150" t="s">
        <v>150</v>
      </c>
      <c r="E161" s="151" t="s">
        <v>1</v>
      </c>
      <c r="F161" s="152" t="s">
        <v>285</v>
      </c>
      <c r="H161" s="153">
        <v>420</v>
      </c>
      <c r="I161" s="154"/>
      <c r="L161" s="149"/>
      <c r="M161" s="155"/>
      <c r="T161" s="156"/>
      <c r="AT161" s="151" t="s">
        <v>150</v>
      </c>
      <c r="AU161" s="151" t="s">
        <v>85</v>
      </c>
      <c r="AV161" s="12" t="s">
        <v>85</v>
      </c>
      <c r="AW161" s="12" t="s">
        <v>32</v>
      </c>
      <c r="AX161" s="12" t="s">
        <v>83</v>
      </c>
      <c r="AY161" s="151" t="s">
        <v>141</v>
      </c>
    </row>
    <row r="162" spans="2:65" s="1" customFormat="1" ht="24.15" customHeight="1">
      <c r="B162" s="135"/>
      <c r="C162" s="169" t="s">
        <v>286</v>
      </c>
      <c r="D162" s="169" t="s">
        <v>248</v>
      </c>
      <c r="E162" s="170" t="s">
        <v>287</v>
      </c>
      <c r="F162" s="171" t="s">
        <v>288</v>
      </c>
      <c r="G162" s="172" t="s">
        <v>146</v>
      </c>
      <c r="H162" s="173">
        <v>8.4</v>
      </c>
      <c r="I162" s="174"/>
      <c r="J162" s="175">
        <f>ROUND(I162*H162,2)</f>
        <v>0</v>
      </c>
      <c r="K162" s="171" t="s">
        <v>147</v>
      </c>
      <c r="L162" s="176"/>
      <c r="M162" s="177" t="s">
        <v>1</v>
      </c>
      <c r="N162" s="178" t="s">
        <v>41</v>
      </c>
      <c r="P162" s="145">
        <f>O162*H162</f>
        <v>0</v>
      </c>
      <c r="Q162" s="145">
        <v>0.113</v>
      </c>
      <c r="R162" s="145">
        <f>Q162*H162</f>
        <v>0.94920000000000004</v>
      </c>
      <c r="S162" s="145">
        <v>0</v>
      </c>
      <c r="T162" s="146">
        <f>S162*H162</f>
        <v>0</v>
      </c>
      <c r="AR162" s="147" t="s">
        <v>183</v>
      </c>
      <c r="AT162" s="147" t="s">
        <v>248</v>
      </c>
      <c r="AU162" s="147" t="s">
        <v>85</v>
      </c>
      <c r="AY162" s="16" t="s">
        <v>141</v>
      </c>
      <c r="BE162" s="148">
        <f>IF(N162="základní",J162,0)</f>
        <v>0</v>
      </c>
      <c r="BF162" s="148">
        <f>IF(N162="snížená",J162,0)</f>
        <v>0</v>
      </c>
      <c r="BG162" s="148">
        <f>IF(N162="zákl. přenesená",J162,0)</f>
        <v>0</v>
      </c>
      <c r="BH162" s="148">
        <f>IF(N162="sníž. přenesená",J162,0)</f>
        <v>0</v>
      </c>
      <c r="BI162" s="148">
        <f>IF(N162="nulová",J162,0)</f>
        <v>0</v>
      </c>
      <c r="BJ162" s="16" t="s">
        <v>83</v>
      </c>
      <c r="BK162" s="148">
        <f>ROUND(I162*H162,2)</f>
        <v>0</v>
      </c>
      <c r="BL162" s="16" t="s">
        <v>148</v>
      </c>
      <c r="BM162" s="147" t="s">
        <v>289</v>
      </c>
    </row>
    <row r="163" spans="2:65" s="12" customFormat="1" ht="10">
      <c r="B163" s="149"/>
      <c r="D163" s="150" t="s">
        <v>150</v>
      </c>
      <c r="E163" s="151" t="s">
        <v>1</v>
      </c>
      <c r="F163" s="152" t="s">
        <v>290</v>
      </c>
      <c r="H163" s="153">
        <v>8.4</v>
      </c>
      <c r="I163" s="154"/>
      <c r="L163" s="149"/>
      <c r="M163" s="155"/>
      <c r="T163" s="156"/>
      <c r="AT163" s="151" t="s">
        <v>150</v>
      </c>
      <c r="AU163" s="151" t="s">
        <v>85</v>
      </c>
      <c r="AV163" s="12" t="s">
        <v>85</v>
      </c>
      <c r="AW163" s="12" t="s">
        <v>32</v>
      </c>
      <c r="AX163" s="12" t="s">
        <v>83</v>
      </c>
      <c r="AY163" s="151" t="s">
        <v>141</v>
      </c>
    </row>
    <row r="164" spans="2:65" s="1" customFormat="1" ht="33" customHeight="1">
      <c r="B164" s="135"/>
      <c r="C164" s="136" t="s">
        <v>291</v>
      </c>
      <c r="D164" s="136" t="s">
        <v>143</v>
      </c>
      <c r="E164" s="137" t="s">
        <v>292</v>
      </c>
      <c r="F164" s="138" t="s">
        <v>293</v>
      </c>
      <c r="G164" s="139" t="s">
        <v>146</v>
      </c>
      <c r="H164" s="140">
        <v>10</v>
      </c>
      <c r="I164" s="141"/>
      <c r="J164" s="142">
        <f>ROUND(I164*H164,2)</f>
        <v>0</v>
      </c>
      <c r="K164" s="138" t="s">
        <v>147</v>
      </c>
      <c r="L164" s="31"/>
      <c r="M164" s="143" t="s">
        <v>1</v>
      </c>
      <c r="N164" s="144" t="s">
        <v>41</v>
      </c>
      <c r="P164" s="145">
        <f>O164*H164</f>
        <v>0</v>
      </c>
      <c r="Q164" s="145">
        <v>0.10100000000000001</v>
      </c>
      <c r="R164" s="145">
        <f>Q164*H164</f>
        <v>1.01</v>
      </c>
      <c r="S164" s="145">
        <v>0</v>
      </c>
      <c r="T164" s="146">
        <f>S164*H164</f>
        <v>0</v>
      </c>
      <c r="AR164" s="147" t="s">
        <v>148</v>
      </c>
      <c r="AT164" s="147" t="s">
        <v>143</v>
      </c>
      <c r="AU164" s="147" t="s">
        <v>85</v>
      </c>
      <c r="AY164" s="16" t="s">
        <v>141</v>
      </c>
      <c r="BE164" s="148">
        <f>IF(N164="základní",J164,0)</f>
        <v>0</v>
      </c>
      <c r="BF164" s="148">
        <f>IF(N164="snížená",J164,0)</f>
        <v>0</v>
      </c>
      <c r="BG164" s="148">
        <f>IF(N164="zákl. přenesená",J164,0)</f>
        <v>0</v>
      </c>
      <c r="BH164" s="148">
        <f>IF(N164="sníž. přenesená",J164,0)</f>
        <v>0</v>
      </c>
      <c r="BI164" s="148">
        <f>IF(N164="nulová",J164,0)</f>
        <v>0</v>
      </c>
      <c r="BJ164" s="16" t="s">
        <v>83</v>
      </c>
      <c r="BK164" s="148">
        <f>ROUND(I164*H164,2)</f>
        <v>0</v>
      </c>
      <c r="BL164" s="16" t="s">
        <v>148</v>
      </c>
      <c r="BM164" s="147" t="s">
        <v>294</v>
      </c>
    </row>
    <row r="165" spans="2:65" s="12" customFormat="1" ht="10">
      <c r="B165" s="149"/>
      <c r="D165" s="150" t="s">
        <v>150</v>
      </c>
      <c r="E165" s="151" t="s">
        <v>1</v>
      </c>
      <c r="F165" s="152" t="s">
        <v>295</v>
      </c>
      <c r="H165" s="153">
        <v>10</v>
      </c>
      <c r="I165" s="154"/>
      <c r="L165" s="149"/>
      <c r="M165" s="155"/>
      <c r="T165" s="156"/>
      <c r="AT165" s="151" t="s">
        <v>150</v>
      </c>
      <c r="AU165" s="151" t="s">
        <v>85</v>
      </c>
      <c r="AV165" s="12" t="s">
        <v>85</v>
      </c>
      <c r="AW165" s="12" t="s">
        <v>32</v>
      </c>
      <c r="AX165" s="12" t="s">
        <v>83</v>
      </c>
      <c r="AY165" s="151" t="s">
        <v>141</v>
      </c>
    </row>
    <row r="166" spans="2:65" s="1" customFormat="1" ht="24.15" customHeight="1">
      <c r="B166" s="135"/>
      <c r="C166" s="169" t="s">
        <v>296</v>
      </c>
      <c r="D166" s="169" t="s">
        <v>248</v>
      </c>
      <c r="E166" s="170" t="s">
        <v>297</v>
      </c>
      <c r="F166" s="171" t="s">
        <v>298</v>
      </c>
      <c r="G166" s="172" t="s">
        <v>146</v>
      </c>
      <c r="H166" s="173">
        <v>10.5</v>
      </c>
      <c r="I166" s="174"/>
      <c r="J166" s="175">
        <f>ROUND(I166*H166,2)</f>
        <v>0</v>
      </c>
      <c r="K166" s="171" t="s">
        <v>147</v>
      </c>
      <c r="L166" s="176"/>
      <c r="M166" s="177" t="s">
        <v>1</v>
      </c>
      <c r="N166" s="178" t="s">
        <v>41</v>
      </c>
      <c r="P166" s="145">
        <f>O166*H166</f>
        <v>0</v>
      </c>
      <c r="Q166" s="145">
        <v>0.112</v>
      </c>
      <c r="R166" s="145">
        <f>Q166*H166</f>
        <v>1.1759999999999999</v>
      </c>
      <c r="S166" s="145">
        <v>0</v>
      </c>
      <c r="T166" s="146">
        <f>S166*H166</f>
        <v>0</v>
      </c>
      <c r="AR166" s="147" t="s">
        <v>183</v>
      </c>
      <c r="AT166" s="147" t="s">
        <v>248</v>
      </c>
      <c r="AU166" s="147" t="s">
        <v>85</v>
      </c>
      <c r="AY166" s="16" t="s">
        <v>141</v>
      </c>
      <c r="BE166" s="148">
        <f>IF(N166="základní",J166,0)</f>
        <v>0</v>
      </c>
      <c r="BF166" s="148">
        <f>IF(N166="snížená",J166,0)</f>
        <v>0</v>
      </c>
      <c r="BG166" s="148">
        <f>IF(N166="zákl. přenesená",J166,0)</f>
        <v>0</v>
      </c>
      <c r="BH166" s="148">
        <f>IF(N166="sníž. přenesená",J166,0)</f>
        <v>0</v>
      </c>
      <c r="BI166" s="148">
        <f>IF(N166="nulová",J166,0)</f>
        <v>0</v>
      </c>
      <c r="BJ166" s="16" t="s">
        <v>83</v>
      </c>
      <c r="BK166" s="148">
        <f>ROUND(I166*H166,2)</f>
        <v>0</v>
      </c>
      <c r="BL166" s="16" t="s">
        <v>148</v>
      </c>
      <c r="BM166" s="147" t="s">
        <v>299</v>
      </c>
    </row>
    <row r="167" spans="2:65" s="12" customFormat="1" ht="10">
      <c r="B167" s="149"/>
      <c r="D167" s="150" t="s">
        <v>150</v>
      </c>
      <c r="F167" s="152" t="s">
        <v>300</v>
      </c>
      <c r="H167" s="153">
        <v>10.5</v>
      </c>
      <c r="I167" s="154"/>
      <c r="L167" s="149"/>
      <c r="M167" s="155"/>
      <c r="T167" s="156"/>
      <c r="AT167" s="151" t="s">
        <v>150</v>
      </c>
      <c r="AU167" s="151" t="s">
        <v>85</v>
      </c>
      <c r="AV167" s="12" t="s">
        <v>85</v>
      </c>
      <c r="AW167" s="12" t="s">
        <v>3</v>
      </c>
      <c r="AX167" s="12" t="s">
        <v>83</v>
      </c>
      <c r="AY167" s="151" t="s">
        <v>141</v>
      </c>
    </row>
    <row r="168" spans="2:65" s="11" customFormat="1" ht="22.75" customHeight="1">
      <c r="B168" s="123"/>
      <c r="D168" s="124" t="s">
        <v>75</v>
      </c>
      <c r="E168" s="133" t="s">
        <v>183</v>
      </c>
      <c r="F168" s="133" t="s">
        <v>301</v>
      </c>
      <c r="I168" s="126"/>
      <c r="J168" s="134">
        <f>BK168</f>
        <v>0</v>
      </c>
      <c r="L168" s="123"/>
      <c r="M168" s="128"/>
      <c r="P168" s="129">
        <f>SUM(P169:P186)</f>
        <v>0</v>
      </c>
      <c r="R168" s="129">
        <f>SUM(R169:R186)</f>
        <v>13.484800000000002</v>
      </c>
      <c r="T168" s="130">
        <f>SUM(T169:T186)</f>
        <v>10.73616</v>
      </c>
      <c r="AR168" s="124" t="s">
        <v>83</v>
      </c>
      <c r="AT168" s="131" t="s">
        <v>75</v>
      </c>
      <c r="AU168" s="131" t="s">
        <v>83</v>
      </c>
      <c r="AY168" s="124" t="s">
        <v>141</v>
      </c>
      <c r="BK168" s="132">
        <f>SUM(BK169:BK186)</f>
        <v>0</v>
      </c>
    </row>
    <row r="169" spans="2:65" s="1" customFormat="1" ht="21.75" customHeight="1">
      <c r="B169" s="135"/>
      <c r="C169" s="136" t="s">
        <v>302</v>
      </c>
      <c r="D169" s="136" t="s">
        <v>143</v>
      </c>
      <c r="E169" s="137" t="s">
        <v>303</v>
      </c>
      <c r="F169" s="138" t="s">
        <v>304</v>
      </c>
      <c r="G169" s="139" t="s">
        <v>163</v>
      </c>
      <c r="H169" s="140">
        <v>28</v>
      </c>
      <c r="I169" s="141"/>
      <c r="J169" s="142">
        <f>ROUND(I169*H169,2)</f>
        <v>0</v>
      </c>
      <c r="K169" s="138" t="s">
        <v>147</v>
      </c>
      <c r="L169" s="31"/>
      <c r="M169" s="143" t="s">
        <v>1</v>
      </c>
      <c r="N169" s="144" t="s">
        <v>41</v>
      </c>
      <c r="P169" s="145">
        <f>O169*H169</f>
        <v>0</v>
      </c>
      <c r="Q169" s="145">
        <v>0</v>
      </c>
      <c r="R169" s="145">
        <f>Q169*H169</f>
        <v>0</v>
      </c>
      <c r="S169" s="145">
        <v>5.0000000000000001E-3</v>
      </c>
      <c r="T169" s="146">
        <f>S169*H169</f>
        <v>0.14000000000000001</v>
      </c>
      <c r="AR169" s="147" t="s">
        <v>148</v>
      </c>
      <c r="AT169" s="147" t="s">
        <v>143</v>
      </c>
      <c r="AU169" s="147" t="s">
        <v>85</v>
      </c>
      <c r="AY169" s="16" t="s">
        <v>141</v>
      </c>
      <c r="BE169" s="148">
        <f>IF(N169="základní",J169,0)</f>
        <v>0</v>
      </c>
      <c r="BF169" s="148">
        <f>IF(N169="snížená",J169,0)</f>
        <v>0</v>
      </c>
      <c r="BG169" s="148">
        <f>IF(N169="zákl. přenesená",J169,0)</f>
        <v>0</v>
      </c>
      <c r="BH169" s="148">
        <f>IF(N169="sníž. přenesená",J169,0)</f>
        <v>0</v>
      </c>
      <c r="BI169" s="148">
        <f>IF(N169="nulová",J169,0)</f>
        <v>0</v>
      </c>
      <c r="BJ169" s="16" t="s">
        <v>83</v>
      </c>
      <c r="BK169" s="148">
        <f>ROUND(I169*H169,2)</f>
        <v>0</v>
      </c>
      <c r="BL169" s="16" t="s">
        <v>148</v>
      </c>
      <c r="BM169" s="147" t="s">
        <v>305</v>
      </c>
    </row>
    <row r="170" spans="2:65" s="1" customFormat="1" ht="24.15" customHeight="1">
      <c r="B170" s="135"/>
      <c r="C170" s="136" t="s">
        <v>7</v>
      </c>
      <c r="D170" s="136" t="s">
        <v>143</v>
      </c>
      <c r="E170" s="137" t="s">
        <v>306</v>
      </c>
      <c r="F170" s="138" t="s">
        <v>307</v>
      </c>
      <c r="G170" s="139" t="s">
        <v>228</v>
      </c>
      <c r="H170" s="140">
        <v>2.7480000000000002</v>
      </c>
      <c r="I170" s="141"/>
      <c r="J170" s="142">
        <f>ROUND(I170*H170,2)</f>
        <v>0</v>
      </c>
      <c r="K170" s="138" t="s">
        <v>147</v>
      </c>
      <c r="L170" s="31"/>
      <c r="M170" s="143" t="s">
        <v>1</v>
      </c>
      <c r="N170" s="144" t="s">
        <v>41</v>
      </c>
      <c r="P170" s="145">
        <f>O170*H170</f>
        <v>0</v>
      </c>
      <c r="Q170" s="145">
        <v>0</v>
      </c>
      <c r="R170" s="145">
        <f>Q170*H170</f>
        <v>0</v>
      </c>
      <c r="S170" s="145">
        <v>1.92</v>
      </c>
      <c r="T170" s="146">
        <f>S170*H170</f>
        <v>5.27616</v>
      </c>
      <c r="AR170" s="147" t="s">
        <v>148</v>
      </c>
      <c r="AT170" s="147" t="s">
        <v>143</v>
      </c>
      <c r="AU170" s="147" t="s">
        <v>85</v>
      </c>
      <c r="AY170" s="16" t="s">
        <v>141</v>
      </c>
      <c r="BE170" s="148">
        <f>IF(N170="základní",J170,0)</f>
        <v>0</v>
      </c>
      <c r="BF170" s="148">
        <f>IF(N170="snížená",J170,0)</f>
        <v>0</v>
      </c>
      <c r="BG170" s="148">
        <f>IF(N170="zákl. přenesená",J170,0)</f>
        <v>0</v>
      </c>
      <c r="BH170" s="148">
        <f>IF(N170="sníž. přenesená",J170,0)</f>
        <v>0</v>
      </c>
      <c r="BI170" s="148">
        <f>IF(N170="nulová",J170,0)</f>
        <v>0</v>
      </c>
      <c r="BJ170" s="16" t="s">
        <v>83</v>
      </c>
      <c r="BK170" s="148">
        <f>ROUND(I170*H170,2)</f>
        <v>0</v>
      </c>
      <c r="BL170" s="16" t="s">
        <v>148</v>
      </c>
      <c r="BM170" s="147" t="s">
        <v>308</v>
      </c>
    </row>
    <row r="171" spans="2:65" s="12" customFormat="1" ht="10">
      <c r="B171" s="149"/>
      <c r="D171" s="150" t="s">
        <v>150</v>
      </c>
      <c r="E171" s="151" t="s">
        <v>1</v>
      </c>
      <c r="F171" s="152" t="s">
        <v>309</v>
      </c>
      <c r="H171" s="153">
        <v>2.7480000000000002</v>
      </c>
      <c r="I171" s="154"/>
      <c r="L171" s="149"/>
      <c r="M171" s="155"/>
      <c r="T171" s="156"/>
      <c r="AT171" s="151" t="s">
        <v>150</v>
      </c>
      <c r="AU171" s="151" t="s">
        <v>85</v>
      </c>
      <c r="AV171" s="12" t="s">
        <v>85</v>
      </c>
      <c r="AW171" s="12" t="s">
        <v>32</v>
      </c>
      <c r="AX171" s="12" t="s">
        <v>83</v>
      </c>
      <c r="AY171" s="151" t="s">
        <v>141</v>
      </c>
    </row>
    <row r="172" spans="2:65" s="1" customFormat="1" ht="24.15" customHeight="1">
      <c r="B172" s="135"/>
      <c r="C172" s="136" t="s">
        <v>310</v>
      </c>
      <c r="D172" s="136" t="s">
        <v>143</v>
      </c>
      <c r="E172" s="137" t="s">
        <v>311</v>
      </c>
      <c r="F172" s="138" t="s">
        <v>312</v>
      </c>
      <c r="G172" s="139" t="s">
        <v>313</v>
      </c>
      <c r="H172" s="140">
        <v>14</v>
      </c>
      <c r="I172" s="141"/>
      <c r="J172" s="142">
        <f t="shared" ref="J172:J186" si="0">ROUND(I172*H172,2)</f>
        <v>0</v>
      </c>
      <c r="K172" s="138" t="s">
        <v>147</v>
      </c>
      <c r="L172" s="31"/>
      <c r="M172" s="143" t="s">
        <v>1</v>
      </c>
      <c r="N172" s="144" t="s">
        <v>41</v>
      </c>
      <c r="P172" s="145">
        <f t="shared" ref="P172:P186" si="1">O172*H172</f>
        <v>0</v>
      </c>
      <c r="Q172" s="145">
        <v>0.12422</v>
      </c>
      <c r="R172" s="145">
        <f t="shared" ref="R172:R186" si="2">Q172*H172</f>
        <v>1.73908</v>
      </c>
      <c r="S172" s="145">
        <v>0</v>
      </c>
      <c r="T172" s="146">
        <f t="shared" ref="T172:T186" si="3">S172*H172</f>
        <v>0</v>
      </c>
      <c r="AR172" s="147" t="s">
        <v>148</v>
      </c>
      <c r="AT172" s="147" t="s">
        <v>143</v>
      </c>
      <c r="AU172" s="147" t="s">
        <v>85</v>
      </c>
      <c r="AY172" s="16" t="s">
        <v>141</v>
      </c>
      <c r="BE172" s="148">
        <f t="shared" ref="BE172:BE186" si="4">IF(N172="základní",J172,0)</f>
        <v>0</v>
      </c>
      <c r="BF172" s="148">
        <f t="shared" ref="BF172:BF186" si="5">IF(N172="snížená",J172,0)</f>
        <v>0</v>
      </c>
      <c r="BG172" s="148">
        <f t="shared" ref="BG172:BG186" si="6">IF(N172="zákl. přenesená",J172,0)</f>
        <v>0</v>
      </c>
      <c r="BH172" s="148">
        <f t="shared" ref="BH172:BH186" si="7">IF(N172="sníž. přenesená",J172,0)</f>
        <v>0</v>
      </c>
      <c r="BI172" s="148">
        <f t="shared" ref="BI172:BI186" si="8">IF(N172="nulová",J172,0)</f>
        <v>0</v>
      </c>
      <c r="BJ172" s="16" t="s">
        <v>83</v>
      </c>
      <c r="BK172" s="148">
        <f t="shared" ref="BK172:BK186" si="9">ROUND(I172*H172,2)</f>
        <v>0</v>
      </c>
      <c r="BL172" s="16" t="s">
        <v>148</v>
      </c>
      <c r="BM172" s="147" t="s">
        <v>314</v>
      </c>
    </row>
    <row r="173" spans="2:65" s="1" customFormat="1" ht="21.75" customHeight="1">
      <c r="B173" s="135"/>
      <c r="C173" s="169" t="s">
        <v>315</v>
      </c>
      <c r="D173" s="169" t="s">
        <v>248</v>
      </c>
      <c r="E173" s="170" t="s">
        <v>316</v>
      </c>
      <c r="F173" s="171" t="s">
        <v>317</v>
      </c>
      <c r="G173" s="172" t="s">
        <v>313</v>
      </c>
      <c r="H173" s="173">
        <v>14</v>
      </c>
      <c r="I173" s="174"/>
      <c r="J173" s="175">
        <f t="shared" si="0"/>
        <v>0</v>
      </c>
      <c r="K173" s="171" t="s">
        <v>147</v>
      </c>
      <c r="L173" s="176"/>
      <c r="M173" s="177" t="s">
        <v>1</v>
      </c>
      <c r="N173" s="178" t="s">
        <v>41</v>
      </c>
      <c r="P173" s="145">
        <f t="shared" si="1"/>
        <v>0</v>
      </c>
      <c r="Q173" s="145">
        <v>6.7000000000000004E-2</v>
      </c>
      <c r="R173" s="145">
        <f t="shared" si="2"/>
        <v>0.93800000000000006</v>
      </c>
      <c r="S173" s="145">
        <v>0</v>
      </c>
      <c r="T173" s="146">
        <f t="shared" si="3"/>
        <v>0</v>
      </c>
      <c r="AR173" s="147" t="s">
        <v>183</v>
      </c>
      <c r="AT173" s="147" t="s">
        <v>248</v>
      </c>
      <c r="AU173" s="147" t="s">
        <v>85</v>
      </c>
      <c r="AY173" s="16" t="s">
        <v>141</v>
      </c>
      <c r="BE173" s="148">
        <f t="shared" si="4"/>
        <v>0</v>
      </c>
      <c r="BF173" s="148">
        <f t="shared" si="5"/>
        <v>0</v>
      </c>
      <c r="BG173" s="148">
        <f t="shared" si="6"/>
        <v>0</v>
      </c>
      <c r="BH173" s="148">
        <f t="shared" si="7"/>
        <v>0</v>
      </c>
      <c r="BI173" s="148">
        <f t="shared" si="8"/>
        <v>0</v>
      </c>
      <c r="BJ173" s="16" t="s">
        <v>83</v>
      </c>
      <c r="BK173" s="148">
        <f t="shared" si="9"/>
        <v>0</v>
      </c>
      <c r="BL173" s="16" t="s">
        <v>148</v>
      </c>
      <c r="BM173" s="147" t="s">
        <v>318</v>
      </c>
    </row>
    <row r="174" spans="2:65" s="1" customFormat="1" ht="24.15" customHeight="1">
      <c r="B174" s="135"/>
      <c r="C174" s="136" t="s">
        <v>319</v>
      </c>
      <c r="D174" s="136" t="s">
        <v>143</v>
      </c>
      <c r="E174" s="137" t="s">
        <v>320</v>
      </c>
      <c r="F174" s="138" t="s">
        <v>321</v>
      </c>
      <c r="G174" s="139" t="s">
        <v>313</v>
      </c>
      <c r="H174" s="140">
        <v>14</v>
      </c>
      <c r="I174" s="141"/>
      <c r="J174" s="142">
        <f t="shared" si="0"/>
        <v>0</v>
      </c>
      <c r="K174" s="138" t="s">
        <v>147</v>
      </c>
      <c r="L174" s="31"/>
      <c r="M174" s="143" t="s">
        <v>1</v>
      </c>
      <c r="N174" s="144" t="s">
        <v>41</v>
      </c>
      <c r="P174" s="145">
        <f t="shared" si="1"/>
        <v>0</v>
      </c>
      <c r="Q174" s="145">
        <v>2.972E-2</v>
      </c>
      <c r="R174" s="145">
        <f t="shared" si="2"/>
        <v>0.41608000000000001</v>
      </c>
      <c r="S174" s="145">
        <v>0</v>
      </c>
      <c r="T174" s="146">
        <f t="shared" si="3"/>
        <v>0</v>
      </c>
      <c r="AR174" s="147" t="s">
        <v>148</v>
      </c>
      <c r="AT174" s="147" t="s">
        <v>143</v>
      </c>
      <c r="AU174" s="147" t="s">
        <v>85</v>
      </c>
      <c r="AY174" s="16" t="s">
        <v>141</v>
      </c>
      <c r="BE174" s="148">
        <f t="shared" si="4"/>
        <v>0</v>
      </c>
      <c r="BF174" s="148">
        <f t="shared" si="5"/>
        <v>0</v>
      </c>
      <c r="BG174" s="148">
        <f t="shared" si="6"/>
        <v>0</v>
      </c>
      <c r="BH174" s="148">
        <f t="shared" si="7"/>
        <v>0</v>
      </c>
      <c r="BI174" s="148">
        <f t="shared" si="8"/>
        <v>0</v>
      </c>
      <c r="BJ174" s="16" t="s">
        <v>83</v>
      </c>
      <c r="BK174" s="148">
        <f t="shared" si="9"/>
        <v>0</v>
      </c>
      <c r="BL174" s="16" t="s">
        <v>148</v>
      </c>
      <c r="BM174" s="147" t="s">
        <v>322</v>
      </c>
    </row>
    <row r="175" spans="2:65" s="1" customFormat="1" ht="21.75" customHeight="1">
      <c r="B175" s="135"/>
      <c r="C175" s="169" t="s">
        <v>323</v>
      </c>
      <c r="D175" s="169" t="s">
        <v>248</v>
      </c>
      <c r="E175" s="170" t="s">
        <v>324</v>
      </c>
      <c r="F175" s="171" t="s">
        <v>325</v>
      </c>
      <c r="G175" s="172" t="s">
        <v>313</v>
      </c>
      <c r="H175" s="173">
        <v>14</v>
      </c>
      <c r="I175" s="174"/>
      <c r="J175" s="175">
        <f t="shared" si="0"/>
        <v>0</v>
      </c>
      <c r="K175" s="171" t="s">
        <v>147</v>
      </c>
      <c r="L175" s="176"/>
      <c r="M175" s="177" t="s">
        <v>1</v>
      </c>
      <c r="N175" s="178" t="s">
        <v>41</v>
      </c>
      <c r="P175" s="145">
        <f t="shared" si="1"/>
        <v>0</v>
      </c>
      <c r="Q175" s="145">
        <v>0.04</v>
      </c>
      <c r="R175" s="145">
        <f t="shared" si="2"/>
        <v>0.56000000000000005</v>
      </c>
      <c r="S175" s="145">
        <v>0</v>
      </c>
      <c r="T175" s="146">
        <f t="shared" si="3"/>
        <v>0</v>
      </c>
      <c r="AR175" s="147" t="s">
        <v>183</v>
      </c>
      <c r="AT175" s="147" t="s">
        <v>248</v>
      </c>
      <c r="AU175" s="147" t="s">
        <v>85</v>
      </c>
      <c r="AY175" s="16" t="s">
        <v>141</v>
      </c>
      <c r="BE175" s="148">
        <f t="shared" si="4"/>
        <v>0</v>
      </c>
      <c r="BF175" s="148">
        <f t="shared" si="5"/>
        <v>0</v>
      </c>
      <c r="BG175" s="148">
        <f t="shared" si="6"/>
        <v>0</v>
      </c>
      <c r="BH175" s="148">
        <f t="shared" si="7"/>
        <v>0</v>
      </c>
      <c r="BI175" s="148">
        <f t="shared" si="8"/>
        <v>0</v>
      </c>
      <c r="BJ175" s="16" t="s">
        <v>83</v>
      </c>
      <c r="BK175" s="148">
        <f t="shared" si="9"/>
        <v>0</v>
      </c>
      <c r="BL175" s="16" t="s">
        <v>148</v>
      </c>
      <c r="BM175" s="147" t="s">
        <v>326</v>
      </c>
    </row>
    <row r="176" spans="2:65" s="1" customFormat="1" ht="24.15" customHeight="1">
      <c r="B176" s="135"/>
      <c r="C176" s="136" t="s">
        <v>327</v>
      </c>
      <c r="D176" s="136" t="s">
        <v>143</v>
      </c>
      <c r="E176" s="137" t="s">
        <v>328</v>
      </c>
      <c r="F176" s="138" t="s">
        <v>329</v>
      </c>
      <c r="G176" s="139" t="s">
        <v>313</v>
      </c>
      <c r="H176" s="140">
        <v>14</v>
      </c>
      <c r="I176" s="141"/>
      <c r="J176" s="142">
        <f t="shared" si="0"/>
        <v>0</v>
      </c>
      <c r="K176" s="138" t="s">
        <v>147</v>
      </c>
      <c r="L176" s="31"/>
      <c r="M176" s="143" t="s">
        <v>1</v>
      </c>
      <c r="N176" s="144" t="s">
        <v>41</v>
      </c>
      <c r="P176" s="145">
        <f t="shared" si="1"/>
        <v>0</v>
      </c>
      <c r="Q176" s="145">
        <v>2.972E-2</v>
      </c>
      <c r="R176" s="145">
        <f t="shared" si="2"/>
        <v>0.41608000000000001</v>
      </c>
      <c r="S176" s="145">
        <v>0</v>
      </c>
      <c r="T176" s="146">
        <f t="shared" si="3"/>
        <v>0</v>
      </c>
      <c r="AR176" s="147" t="s">
        <v>148</v>
      </c>
      <c r="AT176" s="147" t="s">
        <v>143</v>
      </c>
      <c r="AU176" s="147" t="s">
        <v>85</v>
      </c>
      <c r="AY176" s="16" t="s">
        <v>141</v>
      </c>
      <c r="BE176" s="148">
        <f t="shared" si="4"/>
        <v>0</v>
      </c>
      <c r="BF176" s="148">
        <f t="shared" si="5"/>
        <v>0</v>
      </c>
      <c r="BG176" s="148">
        <f t="shared" si="6"/>
        <v>0</v>
      </c>
      <c r="BH176" s="148">
        <f t="shared" si="7"/>
        <v>0</v>
      </c>
      <c r="BI176" s="148">
        <f t="shared" si="8"/>
        <v>0</v>
      </c>
      <c r="BJ176" s="16" t="s">
        <v>83</v>
      </c>
      <c r="BK176" s="148">
        <f t="shared" si="9"/>
        <v>0</v>
      </c>
      <c r="BL176" s="16" t="s">
        <v>148</v>
      </c>
      <c r="BM176" s="147" t="s">
        <v>330</v>
      </c>
    </row>
    <row r="177" spans="2:65" s="1" customFormat="1" ht="24.15" customHeight="1">
      <c r="B177" s="135"/>
      <c r="C177" s="169" t="s">
        <v>331</v>
      </c>
      <c r="D177" s="169" t="s">
        <v>248</v>
      </c>
      <c r="E177" s="170" t="s">
        <v>332</v>
      </c>
      <c r="F177" s="171" t="s">
        <v>333</v>
      </c>
      <c r="G177" s="172" t="s">
        <v>313</v>
      </c>
      <c r="H177" s="173">
        <v>14</v>
      </c>
      <c r="I177" s="174"/>
      <c r="J177" s="175">
        <f t="shared" si="0"/>
        <v>0</v>
      </c>
      <c r="K177" s="171" t="s">
        <v>147</v>
      </c>
      <c r="L177" s="176"/>
      <c r="M177" s="177" t="s">
        <v>1</v>
      </c>
      <c r="N177" s="178" t="s">
        <v>41</v>
      </c>
      <c r="P177" s="145">
        <f t="shared" si="1"/>
        <v>0</v>
      </c>
      <c r="Q177" s="145">
        <v>0.04</v>
      </c>
      <c r="R177" s="145">
        <f t="shared" si="2"/>
        <v>0.56000000000000005</v>
      </c>
      <c r="S177" s="145">
        <v>0</v>
      </c>
      <c r="T177" s="146">
        <f t="shared" si="3"/>
        <v>0</v>
      </c>
      <c r="AR177" s="147" t="s">
        <v>183</v>
      </c>
      <c r="AT177" s="147" t="s">
        <v>248</v>
      </c>
      <c r="AU177" s="147" t="s">
        <v>85</v>
      </c>
      <c r="AY177" s="16" t="s">
        <v>141</v>
      </c>
      <c r="BE177" s="148">
        <f t="shared" si="4"/>
        <v>0</v>
      </c>
      <c r="BF177" s="148">
        <f t="shared" si="5"/>
        <v>0</v>
      </c>
      <c r="BG177" s="148">
        <f t="shared" si="6"/>
        <v>0</v>
      </c>
      <c r="BH177" s="148">
        <f t="shared" si="7"/>
        <v>0</v>
      </c>
      <c r="BI177" s="148">
        <f t="shared" si="8"/>
        <v>0</v>
      </c>
      <c r="BJ177" s="16" t="s">
        <v>83</v>
      </c>
      <c r="BK177" s="148">
        <f t="shared" si="9"/>
        <v>0</v>
      </c>
      <c r="BL177" s="16" t="s">
        <v>148</v>
      </c>
      <c r="BM177" s="147" t="s">
        <v>334</v>
      </c>
    </row>
    <row r="178" spans="2:65" s="1" customFormat="1" ht="24.15" customHeight="1">
      <c r="B178" s="135"/>
      <c r="C178" s="136" t="s">
        <v>335</v>
      </c>
      <c r="D178" s="136" t="s">
        <v>143</v>
      </c>
      <c r="E178" s="137" t="s">
        <v>336</v>
      </c>
      <c r="F178" s="138" t="s">
        <v>337</v>
      </c>
      <c r="G178" s="139" t="s">
        <v>313</v>
      </c>
      <c r="H178" s="140">
        <v>14</v>
      </c>
      <c r="I178" s="141"/>
      <c r="J178" s="142">
        <f t="shared" si="0"/>
        <v>0</v>
      </c>
      <c r="K178" s="138" t="s">
        <v>147</v>
      </c>
      <c r="L178" s="31"/>
      <c r="M178" s="143" t="s">
        <v>1</v>
      </c>
      <c r="N178" s="144" t="s">
        <v>41</v>
      </c>
      <c r="P178" s="145">
        <f t="shared" si="1"/>
        <v>0</v>
      </c>
      <c r="Q178" s="145">
        <v>2.972E-2</v>
      </c>
      <c r="R178" s="145">
        <f t="shared" si="2"/>
        <v>0.41608000000000001</v>
      </c>
      <c r="S178" s="145">
        <v>0</v>
      </c>
      <c r="T178" s="146">
        <f t="shared" si="3"/>
        <v>0</v>
      </c>
      <c r="AR178" s="147" t="s">
        <v>148</v>
      </c>
      <c r="AT178" s="147" t="s">
        <v>143</v>
      </c>
      <c r="AU178" s="147" t="s">
        <v>85</v>
      </c>
      <c r="AY178" s="16" t="s">
        <v>141</v>
      </c>
      <c r="BE178" s="148">
        <f t="shared" si="4"/>
        <v>0</v>
      </c>
      <c r="BF178" s="148">
        <f t="shared" si="5"/>
        <v>0</v>
      </c>
      <c r="BG178" s="148">
        <f t="shared" si="6"/>
        <v>0</v>
      </c>
      <c r="BH178" s="148">
        <f t="shared" si="7"/>
        <v>0</v>
      </c>
      <c r="BI178" s="148">
        <f t="shared" si="8"/>
        <v>0</v>
      </c>
      <c r="BJ178" s="16" t="s">
        <v>83</v>
      </c>
      <c r="BK178" s="148">
        <f t="shared" si="9"/>
        <v>0</v>
      </c>
      <c r="BL178" s="16" t="s">
        <v>148</v>
      </c>
      <c r="BM178" s="147" t="s">
        <v>338</v>
      </c>
    </row>
    <row r="179" spans="2:65" s="1" customFormat="1" ht="24.15" customHeight="1">
      <c r="B179" s="135"/>
      <c r="C179" s="169" t="s">
        <v>339</v>
      </c>
      <c r="D179" s="169" t="s">
        <v>248</v>
      </c>
      <c r="E179" s="170" t="s">
        <v>340</v>
      </c>
      <c r="F179" s="171" t="s">
        <v>341</v>
      </c>
      <c r="G179" s="172" t="s">
        <v>313</v>
      </c>
      <c r="H179" s="173">
        <v>14</v>
      </c>
      <c r="I179" s="174"/>
      <c r="J179" s="175">
        <f t="shared" si="0"/>
        <v>0</v>
      </c>
      <c r="K179" s="171" t="s">
        <v>147</v>
      </c>
      <c r="L179" s="176"/>
      <c r="M179" s="177" t="s">
        <v>1</v>
      </c>
      <c r="N179" s="178" t="s">
        <v>41</v>
      </c>
      <c r="P179" s="145">
        <f t="shared" si="1"/>
        <v>0</v>
      </c>
      <c r="Q179" s="145">
        <v>0.09</v>
      </c>
      <c r="R179" s="145">
        <f t="shared" si="2"/>
        <v>1.26</v>
      </c>
      <c r="S179" s="145">
        <v>0</v>
      </c>
      <c r="T179" s="146">
        <f t="shared" si="3"/>
        <v>0</v>
      </c>
      <c r="AR179" s="147" t="s">
        <v>183</v>
      </c>
      <c r="AT179" s="147" t="s">
        <v>248</v>
      </c>
      <c r="AU179" s="147" t="s">
        <v>85</v>
      </c>
      <c r="AY179" s="16" t="s">
        <v>141</v>
      </c>
      <c r="BE179" s="148">
        <f t="shared" si="4"/>
        <v>0</v>
      </c>
      <c r="BF179" s="148">
        <f t="shared" si="5"/>
        <v>0</v>
      </c>
      <c r="BG179" s="148">
        <f t="shared" si="6"/>
        <v>0</v>
      </c>
      <c r="BH179" s="148">
        <f t="shared" si="7"/>
        <v>0</v>
      </c>
      <c r="BI179" s="148">
        <f t="shared" si="8"/>
        <v>0</v>
      </c>
      <c r="BJ179" s="16" t="s">
        <v>83</v>
      </c>
      <c r="BK179" s="148">
        <f t="shared" si="9"/>
        <v>0</v>
      </c>
      <c r="BL179" s="16" t="s">
        <v>148</v>
      </c>
      <c r="BM179" s="147" t="s">
        <v>342</v>
      </c>
    </row>
    <row r="180" spans="2:65" s="1" customFormat="1" ht="33" customHeight="1">
      <c r="B180" s="135"/>
      <c r="C180" s="136" t="s">
        <v>343</v>
      </c>
      <c r="D180" s="136" t="s">
        <v>143</v>
      </c>
      <c r="E180" s="137" t="s">
        <v>344</v>
      </c>
      <c r="F180" s="138" t="s">
        <v>345</v>
      </c>
      <c r="G180" s="139" t="s">
        <v>313</v>
      </c>
      <c r="H180" s="140">
        <v>2</v>
      </c>
      <c r="I180" s="141"/>
      <c r="J180" s="142">
        <f t="shared" si="0"/>
        <v>0</v>
      </c>
      <c r="K180" s="138" t="s">
        <v>147</v>
      </c>
      <c r="L180" s="31"/>
      <c r="M180" s="143" t="s">
        <v>1</v>
      </c>
      <c r="N180" s="144" t="s">
        <v>41</v>
      </c>
      <c r="P180" s="145">
        <f t="shared" si="1"/>
        <v>0</v>
      </c>
      <c r="Q180" s="145">
        <v>0.65847999999999995</v>
      </c>
      <c r="R180" s="145">
        <f t="shared" si="2"/>
        <v>1.3169599999999999</v>
      </c>
      <c r="S180" s="145">
        <v>0.66</v>
      </c>
      <c r="T180" s="146">
        <f t="shared" si="3"/>
        <v>1.32</v>
      </c>
      <c r="AR180" s="147" t="s">
        <v>148</v>
      </c>
      <c r="AT180" s="147" t="s">
        <v>143</v>
      </c>
      <c r="AU180" s="147" t="s">
        <v>85</v>
      </c>
      <c r="AY180" s="16" t="s">
        <v>141</v>
      </c>
      <c r="BE180" s="148">
        <f t="shared" si="4"/>
        <v>0</v>
      </c>
      <c r="BF180" s="148">
        <f t="shared" si="5"/>
        <v>0</v>
      </c>
      <c r="BG180" s="148">
        <f t="shared" si="6"/>
        <v>0</v>
      </c>
      <c r="BH180" s="148">
        <f t="shared" si="7"/>
        <v>0</v>
      </c>
      <c r="BI180" s="148">
        <f t="shared" si="8"/>
        <v>0</v>
      </c>
      <c r="BJ180" s="16" t="s">
        <v>83</v>
      </c>
      <c r="BK180" s="148">
        <f t="shared" si="9"/>
        <v>0</v>
      </c>
      <c r="BL180" s="16" t="s">
        <v>148</v>
      </c>
      <c r="BM180" s="147" t="s">
        <v>346</v>
      </c>
    </row>
    <row r="181" spans="2:65" s="1" customFormat="1" ht="24.15" customHeight="1">
      <c r="B181" s="135"/>
      <c r="C181" s="136" t="s">
        <v>347</v>
      </c>
      <c r="D181" s="136" t="s">
        <v>143</v>
      </c>
      <c r="E181" s="137" t="s">
        <v>348</v>
      </c>
      <c r="F181" s="138" t="s">
        <v>349</v>
      </c>
      <c r="G181" s="139" t="s">
        <v>313</v>
      </c>
      <c r="H181" s="140">
        <v>12</v>
      </c>
      <c r="I181" s="141"/>
      <c r="J181" s="142">
        <f t="shared" si="0"/>
        <v>0</v>
      </c>
      <c r="K181" s="138" t="s">
        <v>147</v>
      </c>
      <c r="L181" s="31"/>
      <c r="M181" s="143" t="s">
        <v>1</v>
      </c>
      <c r="N181" s="144" t="s">
        <v>41</v>
      </c>
      <c r="P181" s="145">
        <f t="shared" si="1"/>
        <v>0</v>
      </c>
      <c r="Q181" s="145">
        <v>0.10037</v>
      </c>
      <c r="R181" s="145">
        <f t="shared" si="2"/>
        <v>1.20444</v>
      </c>
      <c r="S181" s="145">
        <v>0.1</v>
      </c>
      <c r="T181" s="146">
        <f t="shared" si="3"/>
        <v>1.2000000000000002</v>
      </c>
      <c r="AR181" s="147" t="s">
        <v>148</v>
      </c>
      <c r="AT181" s="147" t="s">
        <v>143</v>
      </c>
      <c r="AU181" s="147" t="s">
        <v>85</v>
      </c>
      <c r="AY181" s="16" t="s">
        <v>141</v>
      </c>
      <c r="BE181" s="148">
        <f t="shared" si="4"/>
        <v>0</v>
      </c>
      <c r="BF181" s="148">
        <f t="shared" si="5"/>
        <v>0</v>
      </c>
      <c r="BG181" s="148">
        <f t="shared" si="6"/>
        <v>0</v>
      </c>
      <c r="BH181" s="148">
        <f t="shared" si="7"/>
        <v>0</v>
      </c>
      <c r="BI181" s="148">
        <f t="shared" si="8"/>
        <v>0</v>
      </c>
      <c r="BJ181" s="16" t="s">
        <v>83</v>
      </c>
      <c r="BK181" s="148">
        <f t="shared" si="9"/>
        <v>0</v>
      </c>
      <c r="BL181" s="16" t="s">
        <v>148</v>
      </c>
      <c r="BM181" s="147" t="s">
        <v>350</v>
      </c>
    </row>
    <row r="182" spans="2:65" s="1" customFormat="1" ht="24.15" customHeight="1">
      <c r="B182" s="135"/>
      <c r="C182" s="136" t="s">
        <v>351</v>
      </c>
      <c r="D182" s="136" t="s">
        <v>143</v>
      </c>
      <c r="E182" s="137" t="s">
        <v>352</v>
      </c>
      <c r="F182" s="138" t="s">
        <v>353</v>
      </c>
      <c r="G182" s="139" t="s">
        <v>313</v>
      </c>
      <c r="H182" s="140">
        <v>14</v>
      </c>
      <c r="I182" s="141"/>
      <c r="J182" s="142">
        <f t="shared" si="0"/>
        <v>0</v>
      </c>
      <c r="K182" s="138" t="s">
        <v>147</v>
      </c>
      <c r="L182" s="31"/>
      <c r="M182" s="143" t="s">
        <v>1</v>
      </c>
      <c r="N182" s="144" t="s">
        <v>41</v>
      </c>
      <c r="P182" s="145">
        <f t="shared" si="1"/>
        <v>0</v>
      </c>
      <c r="Q182" s="145">
        <v>0.21734000000000001</v>
      </c>
      <c r="R182" s="145">
        <f t="shared" si="2"/>
        <v>3.0427599999999999</v>
      </c>
      <c r="S182" s="145">
        <v>0</v>
      </c>
      <c r="T182" s="146">
        <f t="shared" si="3"/>
        <v>0</v>
      </c>
      <c r="AR182" s="147" t="s">
        <v>148</v>
      </c>
      <c r="AT182" s="147" t="s">
        <v>143</v>
      </c>
      <c r="AU182" s="147" t="s">
        <v>85</v>
      </c>
      <c r="AY182" s="16" t="s">
        <v>141</v>
      </c>
      <c r="BE182" s="148">
        <f t="shared" si="4"/>
        <v>0</v>
      </c>
      <c r="BF182" s="148">
        <f t="shared" si="5"/>
        <v>0</v>
      </c>
      <c r="BG182" s="148">
        <f t="shared" si="6"/>
        <v>0</v>
      </c>
      <c r="BH182" s="148">
        <f t="shared" si="7"/>
        <v>0</v>
      </c>
      <c r="BI182" s="148">
        <f t="shared" si="8"/>
        <v>0</v>
      </c>
      <c r="BJ182" s="16" t="s">
        <v>83</v>
      </c>
      <c r="BK182" s="148">
        <f t="shared" si="9"/>
        <v>0</v>
      </c>
      <c r="BL182" s="16" t="s">
        <v>148</v>
      </c>
      <c r="BM182" s="147" t="s">
        <v>354</v>
      </c>
    </row>
    <row r="183" spans="2:65" s="1" customFormat="1" ht="24.15" customHeight="1">
      <c r="B183" s="135"/>
      <c r="C183" s="169" t="s">
        <v>355</v>
      </c>
      <c r="D183" s="169" t="s">
        <v>248</v>
      </c>
      <c r="E183" s="170" t="s">
        <v>356</v>
      </c>
      <c r="F183" s="171" t="s">
        <v>357</v>
      </c>
      <c r="G183" s="172" t="s">
        <v>313</v>
      </c>
      <c r="H183" s="173">
        <v>14</v>
      </c>
      <c r="I183" s="174"/>
      <c r="J183" s="175">
        <f t="shared" si="0"/>
        <v>0</v>
      </c>
      <c r="K183" s="171" t="s">
        <v>147</v>
      </c>
      <c r="L183" s="176"/>
      <c r="M183" s="177" t="s">
        <v>1</v>
      </c>
      <c r="N183" s="178" t="s">
        <v>41</v>
      </c>
      <c r="P183" s="145">
        <f t="shared" si="1"/>
        <v>0</v>
      </c>
      <c r="Q183" s="145">
        <v>0.108</v>
      </c>
      <c r="R183" s="145">
        <f t="shared" si="2"/>
        <v>1.512</v>
      </c>
      <c r="S183" s="145">
        <v>0</v>
      </c>
      <c r="T183" s="146">
        <f t="shared" si="3"/>
        <v>0</v>
      </c>
      <c r="AR183" s="147" t="s">
        <v>183</v>
      </c>
      <c r="AT183" s="147" t="s">
        <v>248</v>
      </c>
      <c r="AU183" s="147" t="s">
        <v>85</v>
      </c>
      <c r="AY183" s="16" t="s">
        <v>141</v>
      </c>
      <c r="BE183" s="148">
        <f t="shared" si="4"/>
        <v>0</v>
      </c>
      <c r="BF183" s="148">
        <f t="shared" si="5"/>
        <v>0</v>
      </c>
      <c r="BG183" s="148">
        <f t="shared" si="6"/>
        <v>0</v>
      </c>
      <c r="BH183" s="148">
        <f t="shared" si="7"/>
        <v>0</v>
      </c>
      <c r="BI183" s="148">
        <f t="shared" si="8"/>
        <v>0</v>
      </c>
      <c r="BJ183" s="16" t="s">
        <v>83</v>
      </c>
      <c r="BK183" s="148">
        <f t="shared" si="9"/>
        <v>0</v>
      </c>
      <c r="BL183" s="16" t="s">
        <v>148</v>
      </c>
      <c r="BM183" s="147" t="s">
        <v>358</v>
      </c>
    </row>
    <row r="184" spans="2:65" s="1" customFormat="1" ht="16.5" customHeight="1">
      <c r="B184" s="135"/>
      <c r="C184" s="169" t="s">
        <v>359</v>
      </c>
      <c r="D184" s="169" t="s">
        <v>248</v>
      </c>
      <c r="E184" s="170" t="s">
        <v>360</v>
      </c>
      <c r="F184" s="171" t="s">
        <v>361</v>
      </c>
      <c r="G184" s="172" t="s">
        <v>313</v>
      </c>
      <c r="H184" s="173">
        <v>14</v>
      </c>
      <c r="I184" s="174"/>
      <c r="J184" s="175">
        <f t="shared" si="0"/>
        <v>0</v>
      </c>
      <c r="K184" s="171" t="s">
        <v>147</v>
      </c>
      <c r="L184" s="176"/>
      <c r="M184" s="177" t="s">
        <v>1</v>
      </c>
      <c r="N184" s="178" t="s">
        <v>41</v>
      </c>
      <c r="P184" s="145">
        <f t="shared" si="1"/>
        <v>0</v>
      </c>
      <c r="Q184" s="145">
        <v>7.1999999999999998E-3</v>
      </c>
      <c r="R184" s="145">
        <f t="shared" si="2"/>
        <v>0.1008</v>
      </c>
      <c r="S184" s="145">
        <v>0</v>
      </c>
      <c r="T184" s="146">
        <f t="shared" si="3"/>
        <v>0</v>
      </c>
      <c r="AR184" s="147" t="s">
        <v>183</v>
      </c>
      <c r="AT184" s="147" t="s">
        <v>248</v>
      </c>
      <c r="AU184" s="147" t="s">
        <v>85</v>
      </c>
      <c r="AY184" s="16" t="s">
        <v>141</v>
      </c>
      <c r="BE184" s="148">
        <f t="shared" si="4"/>
        <v>0</v>
      </c>
      <c r="BF184" s="148">
        <f t="shared" si="5"/>
        <v>0</v>
      </c>
      <c r="BG184" s="148">
        <f t="shared" si="6"/>
        <v>0</v>
      </c>
      <c r="BH184" s="148">
        <f t="shared" si="7"/>
        <v>0</v>
      </c>
      <c r="BI184" s="148">
        <f t="shared" si="8"/>
        <v>0</v>
      </c>
      <c r="BJ184" s="16" t="s">
        <v>83</v>
      </c>
      <c r="BK184" s="148">
        <f t="shared" si="9"/>
        <v>0</v>
      </c>
      <c r="BL184" s="16" t="s">
        <v>148</v>
      </c>
      <c r="BM184" s="147" t="s">
        <v>362</v>
      </c>
    </row>
    <row r="185" spans="2:65" s="1" customFormat="1" ht="24.15" customHeight="1">
      <c r="B185" s="135"/>
      <c r="C185" s="136" t="s">
        <v>363</v>
      </c>
      <c r="D185" s="136" t="s">
        <v>143</v>
      </c>
      <c r="E185" s="137" t="s">
        <v>364</v>
      </c>
      <c r="F185" s="138" t="s">
        <v>365</v>
      </c>
      <c r="G185" s="139" t="s">
        <v>313</v>
      </c>
      <c r="H185" s="140">
        <v>14</v>
      </c>
      <c r="I185" s="141"/>
      <c r="J185" s="142">
        <f t="shared" si="0"/>
        <v>0</v>
      </c>
      <c r="K185" s="138" t="s">
        <v>147</v>
      </c>
      <c r="L185" s="31"/>
      <c r="M185" s="143" t="s">
        <v>1</v>
      </c>
      <c r="N185" s="144" t="s">
        <v>41</v>
      </c>
      <c r="P185" s="145">
        <f t="shared" si="1"/>
        <v>0</v>
      </c>
      <c r="Q185" s="145">
        <v>0</v>
      </c>
      <c r="R185" s="145">
        <f t="shared" si="2"/>
        <v>0</v>
      </c>
      <c r="S185" s="145">
        <v>0.2</v>
      </c>
      <c r="T185" s="146">
        <f t="shared" si="3"/>
        <v>2.8000000000000003</v>
      </c>
      <c r="AR185" s="147" t="s">
        <v>148</v>
      </c>
      <c r="AT185" s="147" t="s">
        <v>143</v>
      </c>
      <c r="AU185" s="147" t="s">
        <v>85</v>
      </c>
      <c r="AY185" s="16" t="s">
        <v>141</v>
      </c>
      <c r="BE185" s="148">
        <f t="shared" si="4"/>
        <v>0</v>
      </c>
      <c r="BF185" s="148">
        <f t="shared" si="5"/>
        <v>0</v>
      </c>
      <c r="BG185" s="148">
        <f t="shared" si="6"/>
        <v>0</v>
      </c>
      <c r="BH185" s="148">
        <f t="shared" si="7"/>
        <v>0</v>
      </c>
      <c r="BI185" s="148">
        <f t="shared" si="8"/>
        <v>0</v>
      </c>
      <c r="BJ185" s="16" t="s">
        <v>83</v>
      </c>
      <c r="BK185" s="148">
        <f t="shared" si="9"/>
        <v>0</v>
      </c>
      <c r="BL185" s="16" t="s">
        <v>148</v>
      </c>
      <c r="BM185" s="147" t="s">
        <v>366</v>
      </c>
    </row>
    <row r="186" spans="2:65" s="1" customFormat="1" ht="24.15" customHeight="1">
      <c r="B186" s="135"/>
      <c r="C186" s="136" t="s">
        <v>367</v>
      </c>
      <c r="D186" s="136" t="s">
        <v>143</v>
      </c>
      <c r="E186" s="137" t="s">
        <v>368</v>
      </c>
      <c r="F186" s="138" t="s">
        <v>369</v>
      </c>
      <c r="G186" s="139" t="s">
        <v>163</v>
      </c>
      <c r="H186" s="140">
        <v>28</v>
      </c>
      <c r="I186" s="141"/>
      <c r="J186" s="142">
        <f t="shared" si="0"/>
        <v>0</v>
      </c>
      <c r="K186" s="138" t="s">
        <v>147</v>
      </c>
      <c r="L186" s="31"/>
      <c r="M186" s="143" t="s">
        <v>1</v>
      </c>
      <c r="N186" s="144" t="s">
        <v>41</v>
      </c>
      <c r="P186" s="145">
        <f t="shared" si="1"/>
        <v>0</v>
      </c>
      <c r="Q186" s="145">
        <v>9.0000000000000006E-5</v>
      </c>
      <c r="R186" s="145">
        <f t="shared" si="2"/>
        <v>2.5200000000000001E-3</v>
      </c>
      <c r="S186" s="145">
        <v>0</v>
      </c>
      <c r="T186" s="146">
        <f t="shared" si="3"/>
        <v>0</v>
      </c>
      <c r="AR186" s="147" t="s">
        <v>148</v>
      </c>
      <c r="AT186" s="147" t="s">
        <v>143</v>
      </c>
      <c r="AU186" s="147" t="s">
        <v>85</v>
      </c>
      <c r="AY186" s="16" t="s">
        <v>141</v>
      </c>
      <c r="BE186" s="148">
        <f t="shared" si="4"/>
        <v>0</v>
      </c>
      <c r="BF186" s="148">
        <f t="shared" si="5"/>
        <v>0</v>
      </c>
      <c r="BG186" s="148">
        <f t="shared" si="6"/>
        <v>0</v>
      </c>
      <c r="BH186" s="148">
        <f t="shared" si="7"/>
        <v>0</v>
      </c>
      <c r="BI186" s="148">
        <f t="shared" si="8"/>
        <v>0</v>
      </c>
      <c r="BJ186" s="16" t="s">
        <v>83</v>
      </c>
      <c r="BK186" s="148">
        <f t="shared" si="9"/>
        <v>0</v>
      </c>
      <c r="BL186" s="16" t="s">
        <v>148</v>
      </c>
      <c r="BM186" s="147" t="s">
        <v>370</v>
      </c>
    </row>
    <row r="187" spans="2:65" s="11" customFormat="1" ht="22.75" customHeight="1">
      <c r="B187" s="123"/>
      <c r="D187" s="124" t="s">
        <v>75</v>
      </c>
      <c r="E187" s="133" t="s">
        <v>174</v>
      </c>
      <c r="F187" s="133" t="s">
        <v>175</v>
      </c>
      <c r="I187" s="126"/>
      <c r="J187" s="134">
        <f>BK187</f>
        <v>0</v>
      </c>
      <c r="L187" s="123"/>
      <c r="M187" s="128"/>
      <c r="P187" s="129">
        <f>SUM(P188:P211)</f>
        <v>0</v>
      </c>
      <c r="R187" s="129">
        <f>SUM(R188:R211)</f>
        <v>502.601404</v>
      </c>
      <c r="T187" s="130">
        <f>SUM(T188:T211)</f>
        <v>0</v>
      </c>
      <c r="AR187" s="124" t="s">
        <v>83</v>
      </c>
      <c r="AT187" s="131" t="s">
        <v>75</v>
      </c>
      <c r="AU187" s="131" t="s">
        <v>83</v>
      </c>
      <c r="AY187" s="124" t="s">
        <v>141</v>
      </c>
      <c r="BK187" s="132">
        <f>SUM(BK188:BK211)</f>
        <v>0</v>
      </c>
    </row>
    <row r="188" spans="2:65" s="1" customFormat="1" ht="24.15" customHeight="1">
      <c r="B188" s="135"/>
      <c r="C188" s="136" t="s">
        <v>371</v>
      </c>
      <c r="D188" s="136" t="s">
        <v>143</v>
      </c>
      <c r="E188" s="137" t="s">
        <v>372</v>
      </c>
      <c r="F188" s="138" t="s">
        <v>373</v>
      </c>
      <c r="G188" s="139" t="s">
        <v>163</v>
      </c>
      <c r="H188" s="140">
        <v>1060</v>
      </c>
      <c r="I188" s="141"/>
      <c r="J188" s="142">
        <f>ROUND(I188*H188,2)</f>
        <v>0</v>
      </c>
      <c r="K188" s="138" t="s">
        <v>147</v>
      </c>
      <c r="L188" s="31"/>
      <c r="M188" s="143" t="s">
        <v>1</v>
      </c>
      <c r="N188" s="144" t="s">
        <v>41</v>
      </c>
      <c r="P188" s="145">
        <f>O188*H188</f>
        <v>0</v>
      </c>
      <c r="Q188" s="145">
        <v>8.9779999999999999E-2</v>
      </c>
      <c r="R188" s="145">
        <f>Q188*H188</f>
        <v>95.166799999999995</v>
      </c>
      <c r="S188" s="145">
        <v>0</v>
      </c>
      <c r="T188" s="146">
        <f>S188*H188</f>
        <v>0</v>
      </c>
      <c r="AR188" s="147" t="s">
        <v>148</v>
      </c>
      <c r="AT188" s="147" t="s">
        <v>143</v>
      </c>
      <c r="AU188" s="147" t="s">
        <v>85</v>
      </c>
      <c r="AY188" s="16" t="s">
        <v>141</v>
      </c>
      <c r="BE188" s="148">
        <f>IF(N188="základní",J188,0)</f>
        <v>0</v>
      </c>
      <c r="BF188" s="148">
        <f>IF(N188="snížená",J188,0)</f>
        <v>0</v>
      </c>
      <c r="BG188" s="148">
        <f>IF(N188="zákl. přenesená",J188,0)</f>
        <v>0</v>
      </c>
      <c r="BH188" s="148">
        <f>IF(N188="sníž. přenesená",J188,0)</f>
        <v>0</v>
      </c>
      <c r="BI188" s="148">
        <f>IF(N188="nulová",J188,0)</f>
        <v>0</v>
      </c>
      <c r="BJ188" s="16" t="s">
        <v>83</v>
      </c>
      <c r="BK188" s="148">
        <f>ROUND(I188*H188,2)</f>
        <v>0</v>
      </c>
      <c r="BL188" s="16" t="s">
        <v>148</v>
      </c>
      <c r="BM188" s="147" t="s">
        <v>374</v>
      </c>
    </row>
    <row r="189" spans="2:65" s="12" customFormat="1" ht="10">
      <c r="B189" s="149"/>
      <c r="D189" s="150" t="s">
        <v>150</v>
      </c>
      <c r="E189" s="151" t="s">
        <v>1</v>
      </c>
      <c r="F189" s="152" t="s">
        <v>173</v>
      </c>
      <c r="H189" s="153">
        <v>960</v>
      </c>
      <c r="I189" s="154"/>
      <c r="L189" s="149"/>
      <c r="M189" s="155"/>
      <c r="T189" s="156"/>
      <c r="AT189" s="151" t="s">
        <v>150</v>
      </c>
      <c r="AU189" s="151" t="s">
        <v>85</v>
      </c>
      <c r="AV189" s="12" t="s">
        <v>85</v>
      </c>
      <c r="AW189" s="12" t="s">
        <v>32</v>
      </c>
      <c r="AX189" s="12" t="s">
        <v>76</v>
      </c>
      <c r="AY189" s="151" t="s">
        <v>141</v>
      </c>
    </row>
    <row r="190" spans="2:65" s="12" customFormat="1" ht="10">
      <c r="B190" s="149"/>
      <c r="D190" s="150" t="s">
        <v>150</v>
      </c>
      <c r="E190" s="151" t="s">
        <v>1</v>
      </c>
      <c r="F190" s="152" t="s">
        <v>375</v>
      </c>
      <c r="H190" s="153">
        <v>100</v>
      </c>
      <c r="I190" s="154"/>
      <c r="L190" s="149"/>
      <c r="M190" s="155"/>
      <c r="T190" s="156"/>
      <c r="AT190" s="151" t="s">
        <v>150</v>
      </c>
      <c r="AU190" s="151" t="s">
        <v>85</v>
      </c>
      <c r="AV190" s="12" t="s">
        <v>85</v>
      </c>
      <c r="AW190" s="12" t="s">
        <v>32</v>
      </c>
      <c r="AX190" s="12" t="s">
        <v>76</v>
      </c>
      <c r="AY190" s="151" t="s">
        <v>141</v>
      </c>
    </row>
    <row r="191" spans="2:65" s="13" customFormat="1" ht="10">
      <c r="B191" s="157"/>
      <c r="D191" s="150" t="s">
        <v>150</v>
      </c>
      <c r="E191" s="158" t="s">
        <v>1</v>
      </c>
      <c r="F191" s="159" t="s">
        <v>191</v>
      </c>
      <c r="H191" s="160">
        <v>1060</v>
      </c>
      <c r="I191" s="161"/>
      <c r="L191" s="157"/>
      <c r="M191" s="162"/>
      <c r="T191" s="163"/>
      <c r="AT191" s="158" t="s">
        <v>150</v>
      </c>
      <c r="AU191" s="158" t="s">
        <v>85</v>
      </c>
      <c r="AV191" s="13" t="s">
        <v>148</v>
      </c>
      <c r="AW191" s="13" t="s">
        <v>32</v>
      </c>
      <c r="AX191" s="13" t="s">
        <v>83</v>
      </c>
      <c r="AY191" s="158" t="s">
        <v>141</v>
      </c>
    </row>
    <row r="192" spans="2:65" s="1" customFormat="1" ht="16.5" customHeight="1">
      <c r="B192" s="135"/>
      <c r="C192" s="169" t="s">
        <v>376</v>
      </c>
      <c r="D192" s="169" t="s">
        <v>248</v>
      </c>
      <c r="E192" s="170" t="s">
        <v>377</v>
      </c>
      <c r="F192" s="171" t="s">
        <v>378</v>
      </c>
      <c r="G192" s="172" t="s">
        <v>146</v>
      </c>
      <c r="H192" s="173">
        <v>19.600000000000001</v>
      </c>
      <c r="I192" s="174"/>
      <c r="J192" s="175">
        <f>ROUND(I192*H192,2)</f>
        <v>0</v>
      </c>
      <c r="K192" s="171" t="s">
        <v>147</v>
      </c>
      <c r="L192" s="176"/>
      <c r="M192" s="177" t="s">
        <v>1</v>
      </c>
      <c r="N192" s="178" t="s">
        <v>41</v>
      </c>
      <c r="P192" s="145">
        <f>O192*H192</f>
        <v>0</v>
      </c>
      <c r="Q192" s="145">
        <v>0.222</v>
      </c>
      <c r="R192" s="145">
        <f>Q192*H192</f>
        <v>4.3512000000000004</v>
      </c>
      <c r="S192" s="145">
        <v>0</v>
      </c>
      <c r="T192" s="146">
        <f>S192*H192</f>
        <v>0</v>
      </c>
      <c r="AR192" s="147" t="s">
        <v>183</v>
      </c>
      <c r="AT192" s="147" t="s">
        <v>248</v>
      </c>
      <c r="AU192" s="147" t="s">
        <v>85</v>
      </c>
      <c r="AY192" s="16" t="s">
        <v>141</v>
      </c>
      <c r="BE192" s="148">
        <f>IF(N192="základní",J192,0)</f>
        <v>0</v>
      </c>
      <c r="BF192" s="148">
        <f>IF(N192="snížená",J192,0)</f>
        <v>0</v>
      </c>
      <c r="BG192" s="148">
        <f>IF(N192="zákl. přenesená",J192,0)</f>
        <v>0</v>
      </c>
      <c r="BH192" s="148">
        <f>IF(N192="sníž. přenesená",J192,0)</f>
        <v>0</v>
      </c>
      <c r="BI192" s="148">
        <f>IF(N192="nulová",J192,0)</f>
        <v>0</v>
      </c>
      <c r="BJ192" s="16" t="s">
        <v>83</v>
      </c>
      <c r="BK192" s="148">
        <f>ROUND(I192*H192,2)</f>
        <v>0</v>
      </c>
      <c r="BL192" s="16" t="s">
        <v>148</v>
      </c>
      <c r="BM192" s="147" t="s">
        <v>379</v>
      </c>
    </row>
    <row r="193" spans="2:65" s="12" customFormat="1" ht="10">
      <c r="B193" s="149"/>
      <c r="D193" s="150" t="s">
        <v>150</v>
      </c>
      <c r="E193" s="151" t="s">
        <v>1</v>
      </c>
      <c r="F193" s="152" t="s">
        <v>380</v>
      </c>
      <c r="H193" s="153">
        <v>9.6</v>
      </c>
      <c r="I193" s="154"/>
      <c r="L193" s="149"/>
      <c r="M193" s="155"/>
      <c r="T193" s="156"/>
      <c r="AT193" s="151" t="s">
        <v>150</v>
      </c>
      <c r="AU193" s="151" t="s">
        <v>85</v>
      </c>
      <c r="AV193" s="12" t="s">
        <v>85</v>
      </c>
      <c r="AW193" s="12" t="s">
        <v>32</v>
      </c>
      <c r="AX193" s="12" t="s">
        <v>76</v>
      </c>
      <c r="AY193" s="151" t="s">
        <v>141</v>
      </c>
    </row>
    <row r="194" spans="2:65" s="12" customFormat="1" ht="10">
      <c r="B194" s="149"/>
      <c r="D194" s="150" t="s">
        <v>150</v>
      </c>
      <c r="E194" s="151" t="s">
        <v>1</v>
      </c>
      <c r="F194" s="152" t="s">
        <v>381</v>
      </c>
      <c r="H194" s="153">
        <v>10</v>
      </c>
      <c r="I194" s="154"/>
      <c r="L194" s="149"/>
      <c r="M194" s="155"/>
      <c r="T194" s="156"/>
      <c r="AT194" s="151" t="s">
        <v>150</v>
      </c>
      <c r="AU194" s="151" t="s">
        <v>85</v>
      </c>
      <c r="AV194" s="12" t="s">
        <v>85</v>
      </c>
      <c r="AW194" s="12" t="s">
        <v>32</v>
      </c>
      <c r="AX194" s="12" t="s">
        <v>76</v>
      </c>
      <c r="AY194" s="151" t="s">
        <v>141</v>
      </c>
    </row>
    <row r="195" spans="2:65" s="13" customFormat="1" ht="10">
      <c r="B195" s="157"/>
      <c r="D195" s="150" t="s">
        <v>150</v>
      </c>
      <c r="E195" s="158" t="s">
        <v>1</v>
      </c>
      <c r="F195" s="159" t="s">
        <v>191</v>
      </c>
      <c r="H195" s="160">
        <v>19.600000000000001</v>
      </c>
      <c r="I195" s="161"/>
      <c r="L195" s="157"/>
      <c r="M195" s="162"/>
      <c r="T195" s="163"/>
      <c r="AT195" s="158" t="s">
        <v>150</v>
      </c>
      <c r="AU195" s="158" t="s">
        <v>85</v>
      </c>
      <c r="AV195" s="13" t="s">
        <v>148</v>
      </c>
      <c r="AW195" s="13" t="s">
        <v>32</v>
      </c>
      <c r="AX195" s="13" t="s">
        <v>83</v>
      </c>
      <c r="AY195" s="158" t="s">
        <v>141</v>
      </c>
    </row>
    <row r="196" spans="2:65" s="1" customFormat="1" ht="33" customHeight="1">
      <c r="B196" s="135"/>
      <c r="C196" s="136" t="s">
        <v>382</v>
      </c>
      <c r="D196" s="136" t="s">
        <v>143</v>
      </c>
      <c r="E196" s="137" t="s">
        <v>383</v>
      </c>
      <c r="F196" s="138" t="s">
        <v>384</v>
      </c>
      <c r="G196" s="139" t="s">
        <v>163</v>
      </c>
      <c r="H196" s="140">
        <v>30</v>
      </c>
      <c r="I196" s="141"/>
      <c r="J196" s="142">
        <f t="shared" ref="J196:J201" si="10">ROUND(I196*H196,2)</f>
        <v>0</v>
      </c>
      <c r="K196" s="138" t="s">
        <v>147</v>
      </c>
      <c r="L196" s="31"/>
      <c r="M196" s="143" t="s">
        <v>1</v>
      </c>
      <c r="N196" s="144" t="s">
        <v>41</v>
      </c>
      <c r="P196" s="145">
        <f t="shared" ref="P196:P201" si="11">O196*H196</f>
        <v>0</v>
      </c>
      <c r="Q196" s="145">
        <v>0.16850000000000001</v>
      </c>
      <c r="R196" s="145">
        <f t="shared" ref="R196:R201" si="12">Q196*H196</f>
        <v>5.0550000000000006</v>
      </c>
      <c r="S196" s="145">
        <v>0</v>
      </c>
      <c r="T196" s="146">
        <f t="shared" ref="T196:T201" si="13">S196*H196</f>
        <v>0</v>
      </c>
      <c r="AR196" s="147" t="s">
        <v>148</v>
      </c>
      <c r="AT196" s="147" t="s">
        <v>143</v>
      </c>
      <c r="AU196" s="147" t="s">
        <v>85</v>
      </c>
      <c r="AY196" s="16" t="s">
        <v>141</v>
      </c>
      <c r="BE196" s="148">
        <f t="shared" ref="BE196:BE201" si="14">IF(N196="základní",J196,0)</f>
        <v>0</v>
      </c>
      <c r="BF196" s="148">
        <f t="shared" ref="BF196:BF201" si="15">IF(N196="snížená",J196,0)</f>
        <v>0</v>
      </c>
      <c r="BG196" s="148">
        <f t="shared" ref="BG196:BG201" si="16">IF(N196="zákl. přenesená",J196,0)</f>
        <v>0</v>
      </c>
      <c r="BH196" s="148">
        <f t="shared" ref="BH196:BH201" si="17">IF(N196="sníž. přenesená",J196,0)</f>
        <v>0</v>
      </c>
      <c r="BI196" s="148">
        <f t="shared" ref="BI196:BI201" si="18">IF(N196="nulová",J196,0)</f>
        <v>0</v>
      </c>
      <c r="BJ196" s="16" t="s">
        <v>83</v>
      </c>
      <c r="BK196" s="148">
        <f t="shared" ref="BK196:BK201" si="19">ROUND(I196*H196,2)</f>
        <v>0</v>
      </c>
      <c r="BL196" s="16" t="s">
        <v>148</v>
      </c>
      <c r="BM196" s="147" t="s">
        <v>385</v>
      </c>
    </row>
    <row r="197" spans="2:65" s="1" customFormat="1" ht="16.5" customHeight="1">
      <c r="B197" s="135"/>
      <c r="C197" s="169" t="s">
        <v>386</v>
      </c>
      <c r="D197" s="169" t="s">
        <v>248</v>
      </c>
      <c r="E197" s="170" t="s">
        <v>387</v>
      </c>
      <c r="F197" s="171" t="s">
        <v>388</v>
      </c>
      <c r="G197" s="172" t="s">
        <v>163</v>
      </c>
      <c r="H197" s="173">
        <v>30</v>
      </c>
      <c r="I197" s="174"/>
      <c r="J197" s="175">
        <f t="shared" si="10"/>
        <v>0</v>
      </c>
      <c r="K197" s="171" t="s">
        <v>147</v>
      </c>
      <c r="L197" s="176"/>
      <c r="M197" s="177" t="s">
        <v>1</v>
      </c>
      <c r="N197" s="178" t="s">
        <v>41</v>
      </c>
      <c r="P197" s="145">
        <f t="shared" si="11"/>
        <v>0</v>
      </c>
      <c r="Q197" s="145">
        <v>0.08</v>
      </c>
      <c r="R197" s="145">
        <f t="shared" si="12"/>
        <v>2.4</v>
      </c>
      <c r="S197" s="145">
        <v>0</v>
      </c>
      <c r="T197" s="146">
        <f t="shared" si="13"/>
        <v>0</v>
      </c>
      <c r="AR197" s="147" t="s">
        <v>183</v>
      </c>
      <c r="AT197" s="147" t="s">
        <v>248</v>
      </c>
      <c r="AU197" s="147" t="s">
        <v>85</v>
      </c>
      <c r="AY197" s="16" t="s">
        <v>141</v>
      </c>
      <c r="BE197" s="148">
        <f t="shared" si="14"/>
        <v>0</v>
      </c>
      <c r="BF197" s="148">
        <f t="shared" si="15"/>
        <v>0</v>
      </c>
      <c r="BG197" s="148">
        <f t="shared" si="16"/>
        <v>0</v>
      </c>
      <c r="BH197" s="148">
        <f t="shared" si="17"/>
        <v>0</v>
      </c>
      <c r="BI197" s="148">
        <f t="shared" si="18"/>
        <v>0</v>
      </c>
      <c r="BJ197" s="16" t="s">
        <v>83</v>
      </c>
      <c r="BK197" s="148">
        <f t="shared" si="19"/>
        <v>0</v>
      </c>
      <c r="BL197" s="16" t="s">
        <v>148</v>
      </c>
      <c r="BM197" s="147" t="s">
        <v>389</v>
      </c>
    </row>
    <row r="198" spans="2:65" s="1" customFormat="1" ht="33" customHeight="1">
      <c r="B198" s="135"/>
      <c r="C198" s="136" t="s">
        <v>390</v>
      </c>
      <c r="D198" s="136" t="s">
        <v>143</v>
      </c>
      <c r="E198" s="137" t="s">
        <v>391</v>
      </c>
      <c r="F198" s="138" t="s">
        <v>392</v>
      </c>
      <c r="G198" s="139" t="s">
        <v>163</v>
      </c>
      <c r="H198" s="140">
        <v>640</v>
      </c>
      <c r="I198" s="141"/>
      <c r="J198" s="142">
        <f t="shared" si="10"/>
        <v>0</v>
      </c>
      <c r="K198" s="138" t="s">
        <v>147</v>
      </c>
      <c r="L198" s="31"/>
      <c r="M198" s="143" t="s">
        <v>1</v>
      </c>
      <c r="N198" s="144" t="s">
        <v>41</v>
      </c>
      <c r="P198" s="145">
        <f t="shared" si="11"/>
        <v>0</v>
      </c>
      <c r="Q198" s="145">
        <v>0.14041999999999999</v>
      </c>
      <c r="R198" s="145">
        <f t="shared" si="12"/>
        <v>89.868799999999993</v>
      </c>
      <c r="S198" s="145">
        <v>0</v>
      </c>
      <c r="T198" s="146">
        <f t="shared" si="13"/>
        <v>0</v>
      </c>
      <c r="AR198" s="147" t="s">
        <v>148</v>
      </c>
      <c r="AT198" s="147" t="s">
        <v>143</v>
      </c>
      <c r="AU198" s="147" t="s">
        <v>85</v>
      </c>
      <c r="AY198" s="16" t="s">
        <v>141</v>
      </c>
      <c r="BE198" s="148">
        <f t="shared" si="14"/>
        <v>0</v>
      </c>
      <c r="BF198" s="148">
        <f t="shared" si="15"/>
        <v>0</v>
      </c>
      <c r="BG198" s="148">
        <f t="shared" si="16"/>
        <v>0</v>
      </c>
      <c r="BH198" s="148">
        <f t="shared" si="17"/>
        <v>0</v>
      </c>
      <c r="BI198" s="148">
        <f t="shared" si="18"/>
        <v>0</v>
      </c>
      <c r="BJ198" s="16" t="s">
        <v>83</v>
      </c>
      <c r="BK198" s="148">
        <f t="shared" si="19"/>
        <v>0</v>
      </c>
      <c r="BL198" s="16" t="s">
        <v>148</v>
      </c>
      <c r="BM198" s="147" t="s">
        <v>393</v>
      </c>
    </row>
    <row r="199" spans="2:65" s="1" customFormat="1" ht="16.5" customHeight="1">
      <c r="B199" s="135"/>
      <c r="C199" s="169" t="s">
        <v>394</v>
      </c>
      <c r="D199" s="169" t="s">
        <v>248</v>
      </c>
      <c r="E199" s="170" t="s">
        <v>395</v>
      </c>
      <c r="F199" s="171" t="s">
        <v>396</v>
      </c>
      <c r="G199" s="172" t="s">
        <v>163</v>
      </c>
      <c r="H199" s="173">
        <v>640</v>
      </c>
      <c r="I199" s="174"/>
      <c r="J199" s="175">
        <f t="shared" si="10"/>
        <v>0</v>
      </c>
      <c r="K199" s="171" t="s">
        <v>147</v>
      </c>
      <c r="L199" s="176"/>
      <c r="M199" s="177" t="s">
        <v>1</v>
      </c>
      <c r="N199" s="178" t="s">
        <v>41</v>
      </c>
      <c r="P199" s="145">
        <f t="shared" si="11"/>
        <v>0</v>
      </c>
      <c r="Q199" s="145">
        <v>5.6120000000000003E-2</v>
      </c>
      <c r="R199" s="145">
        <f t="shared" si="12"/>
        <v>35.916800000000002</v>
      </c>
      <c r="S199" s="145">
        <v>0</v>
      </c>
      <c r="T199" s="146">
        <f t="shared" si="13"/>
        <v>0</v>
      </c>
      <c r="AR199" s="147" t="s">
        <v>183</v>
      </c>
      <c r="AT199" s="147" t="s">
        <v>248</v>
      </c>
      <c r="AU199" s="147" t="s">
        <v>85</v>
      </c>
      <c r="AY199" s="16" t="s">
        <v>141</v>
      </c>
      <c r="BE199" s="148">
        <f t="shared" si="14"/>
        <v>0</v>
      </c>
      <c r="BF199" s="148">
        <f t="shared" si="15"/>
        <v>0</v>
      </c>
      <c r="BG199" s="148">
        <f t="shared" si="16"/>
        <v>0</v>
      </c>
      <c r="BH199" s="148">
        <f t="shared" si="17"/>
        <v>0</v>
      </c>
      <c r="BI199" s="148">
        <f t="shared" si="18"/>
        <v>0</v>
      </c>
      <c r="BJ199" s="16" t="s">
        <v>83</v>
      </c>
      <c r="BK199" s="148">
        <f t="shared" si="19"/>
        <v>0</v>
      </c>
      <c r="BL199" s="16" t="s">
        <v>148</v>
      </c>
      <c r="BM199" s="147" t="s">
        <v>397</v>
      </c>
    </row>
    <row r="200" spans="2:65" s="1" customFormat="1" ht="24.15" customHeight="1">
      <c r="B200" s="135"/>
      <c r="C200" s="136" t="s">
        <v>398</v>
      </c>
      <c r="D200" s="136" t="s">
        <v>143</v>
      </c>
      <c r="E200" s="137" t="s">
        <v>399</v>
      </c>
      <c r="F200" s="138" t="s">
        <v>400</v>
      </c>
      <c r="G200" s="139" t="s">
        <v>163</v>
      </c>
      <c r="H200" s="140">
        <v>480</v>
      </c>
      <c r="I200" s="141"/>
      <c r="J200" s="142">
        <f t="shared" si="10"/>
        <v>0</v>
      </c>
      <c r="K200" s="138" t="s">
        <v>147</v>
      </c>
      <c r="L200" s="31"/>
      <c r="M200" s="143" t="s">
        <v>1</v>
      </c>
      <c r="N200" s="144" t="s">
        <v>41</v>
      </c>
      <c r="P200" s="145">
        <f t="shared" si="11"/>
        <v>0</v>
      </c>
      <c r="Q200" s="145">
        <v>0.18292</v>
      </c>
      <c r="R200" s="145">
        <f t="shared" si="12"/>
        <v>87.801599999999993</v>
      </c>
      <c r="S200" s="145">
        <v>0</v>
      </c>
      <c r="T200" s="146">
        <f t="shared" si="13"/>
        <v>0</v>
      </c>
      <c r="AR200" s="147" t="s">
        <v>148</v>
      </c>
      <c r="AT200" s="147" t="s">
        <v>143</v>
      </c>
      <c r="AU200" s="147" t="s">
        <v>85</v>
      </c>
      <c r="AY200" s="16" t="s">
        <v>141</v>
      </c>
      <c r="BE200" s="148">
        <f t="shared" si="14"/>
        <v>0</v>
      </c>
      <c r="BF200" s="148">
        <f t="shared" si="15"/>
        <v>0</v>
      </c>
      <c r="BG200" s="148">
        <f t="shared" si="16"/>
        <v>0</v>
      </c>
      <c r="BH200" s="148">
        <f t="shared" si="17"/>
        <v>0</v>
      </c>
      <c r="BI200" s="148">
        <f t="shared" si="18"/>
        <v>0</v>
      </c>
      <c r="BJ200" s="16" t="s">
        <v>83</v>
      </c>
      <c r="BK200" s="148">
        <f t="shared" si="19"/>
        <v>0</v>
      </c>
      <c r="BL200" s="16" t="s">
        <v>148</v>
      </c>
      <c r="BM200" s="147" t="s">
        <v>401</v>
      </c>
    </row>
    <row r="201" spans="2:65" s="1" customFormat="1" ht="24.15" customHeight="1">
      <c r="B201" s="135"/>
      <c r="C201" s="136" t="s">
        <v>402</v>
      </c>
      <c r="D201" s="136" t="s">
        <v>143</v>
      </c>
      <c r="E201" s="137" t="s">
        <v>403</v>
      </c>
      <c r="F201" s="138" t="s">
        <v>404</v>
      </c>
      <c r="G201" s="139" t="s">
        <v>228</v>
      </c>
      <c r="H201" s="140">
        <v>80.599999999999994</v>
      </c>
      <c r="I201" s="141"/>
      <c r="J201" s="142">
        <f t="shared" si="10"/>
        <v>0</v>
      </c>
      <c r="K201" s="138" t="s">
        <v>147</v>
      </c>
      <c r="L201" s="31"/>
      <c r="M201" s="143" t="s">
        <v>1</v>
      </c>
      <c r="N201" s="144" t="s">
        <v>41</v>
      </c>
      <c r="P201" s="145">
        <f t="shared" si="11"/>
        <v>0</v>
      </c>
      <c r="Q201" s="145">
        <v>2.2563399999999998</v>
      </c>
      <c r="R201" s="145">
        <f t="shared" si="12"/>
        <v>181.86100399999998</v>
      </c>
      <c r="S201" s="145">
        <v>0</v>
      </c>
      <c r="T201" s="146">
        <f t="shared" si="13"/>
        <v>0</v>
      </c>
      <c r="AR201" s="147" t="s">
        <v>148</v>
      </c>
      <c r="AT201" s="147" t="s">
        <v>143</v>
      </c>
      <c r="AU201" s="147" t="s">
        <v>85</v>
      </c>
      <c r="AY201" s="16" t="s">
        <v>141</v>
      </c>
      <c r="BE201" s="148">
        <f t="shared" si="14"/>
        <v>0</v>
      </c>
      <c r="BF201" s="148">
        <f t="shared" si="15"/>
        <v>0</v>
      </c>
      <c r="BG201" s="148">
        <f t="shared" si="16"/>
        <v>0</v>
      </c>
      <c r="BH201" s="148">
        <f t="shared" si="17"/>
        <v>0</v>
      </c>
      <c r="BI201" s="148">
        <f t="shared" si="18"/>
        <v>0</v>
      </c>
      <c r="BJ201" s="16" t="s">
        <v>83</v>
      </c>
      <c r="BK201" s="148">
        <f t="shared" si="19"/>
        <v>0</v>
      </c>
      <c r="BL201" s="16" t="s">
        <v>148</v>
      </c>
      <c r="BM201" s="147" t="s">
        <v>405</v>
      </c>
    </row>
    <row r="202" spans="2:65" s="12" customFormat="1" ht="10">
      <c r="B202" s="149"/>
      <c r="D202" s="150" t="s">
        <v>150</v>
      </c>
      <c r="E202" s="151" t="s">
        <v>1</v>
      </c>
      <c r="F202" s="152" t="s">
        <v>406</v>
      </c>
      <c r="H202" s="153">
        <v>21.2</v>
      </c>
      <c r="I202" s="154"/>
      <c r="L202" s="149"/>
      <c r="M202" s="155"/>
      <c r="T202" s="156"/>
      <c r="AT202" s="151" t="s">
        <v>150</v>
      </c>
      <c r="AU202" s="151" t="s">
        <v>85</v>
      </c>
      <c r="AV202" s="12" t="s">
        <v>85</v>
      </c>
      <c r="AW202" s="12" t="s">
        <v>32</v>
      </c>
      <c r="AX202" s="12" t="s">
        <v>76</v>
      </c>
      <c r="AY202" s="151" t="s">
        <v>141</v>
      </c>
    </row>
    <row r="203" spans="2:65" s="12" customFormat="1" ht="10">
      <c r="B203" s="149"/>
      <c r="D203" s="150" t="s">
        <v>150</v>
      </c>
      <c r="E203" s="151" t="s">
        <v>1</v>
      </c>
      <c r="F203" s="152" t="s">
        <v>407</v>
      </c>
      <c r="H203" s="153">
        <v>28.8</v>
      </c>
      <c r="I203" s="154"/>
      <c r="L203" s="149"/>
      <c r="M203" s="155"/>
      <c r="T203" s="156"/>
      <c r="AT203" s="151" t="s">
        <v>150</v>
      </c>
      <c r="AU203" s="151" t="s">
        <v>85</v>
      </c>
      <c r="AV203" s="12" t="s">
        <v>85</v>
      </c>
      <c r="AW203" s="12" t="s">
        <v>32</v>
      </c>
      <c r="AX203" s="12" t="s">
        <v>76</v>
      </c>
      <c r="AY203" s="151" t="s">
        <v>141</v>
      </c>
    </row>
    <row r="204" spans="2:65" s="12" customFormat="1" ht="10">
      <c r="B204" s="149"/>
      <c r="D204" s="150" t="s">
        <v>150</v>
      </c>
      <c r="E204" s="151" t="s">
        <v>1</v>
      </c>
      <c r="F204" s="152" t="s">
        <v>408</v>
      </c>
      <c r="H204" s="153">
        <v>1.8</v>
      </c>
      <c r="I204" s="154"/>
      <c r="L204" s="149"/>
      <c r="M204" s="155"/>
      <c r="T204" s="156"/>
      <c r="AT204" s="151" t="s">
        <v>150</v>
      </c>
      <c r="AU204" s="151" t="s">
        <v>85</v>
      </c>
      <c r="AV204" s="12" t="s">
        <v>85</v>
      </c>
      <c r="AW204" s="12" t="s">
        <v>32</v>
      </c>
      <c r="AX204" s="12" t="s">
        <v>76</v>
      </c>
      <c r="AY204" s="151" t="s">
        <v>141</v>
      </c>
    </row>
    <row r="205" spans="2:65" s="12" customFormat="1" ht="10">
      <c r="B205" s="149"/>
      <c r="D205" s="150" t="s">
        <v>150</v>
      </c>
      <c r="E205" s="151" t="s">
        <v>1</v>
      </c>
      <c r="F205" s="152" t="s">
        <v>409</v>
      </c>
      <c r="H205" s="153">
        <v>28.8</v>
      </c>
      <c r="I205" s="154"/>
      <c r="L205" s="149"/>
      <c r="M205" s="155"/>
      <c r="T205" s="156"/>
      <c r="AT205" s="151" t="s">
        <v>150</v>
      </c>
      <c r="AU205" s="151" t="s">
        <v>85</v>
      </c>
      <c r="AV205" s="12" t="s">
        <v>85</v>
      </c>
      <c r="AW205" s="12" t="s">
        <v>32</v>
      </c>
      <c r="AX205" s="12" t="s">
        <v>76</v>
      </c>
      <c r="AY205" s="151" t="s">
        <v>141</v>
      </c>
    </row>
    <row r="206" spans="2:65" s="13" customFormat="1" ht="10">
      <c r="B206" s="157"/>
      <c r="D206" s="150" t="s">
        <v>150</v>
      </c>
      <c r="E206" s="158" t="s">
        <v>1</v>
      </c>
      <c r="F206" s="159" t="s">
        <v>191</v>
      </c>
      <c r="H206" s="160">
        <v>80.599999999999994</v>
      </c>
      <c r="I206" s="161"/>
      <c r="L206" s="157"/>
      <c r="M206" s="162"/>
      <c r="T206" s="163"/>
      <c r="AT206" s="158" t="s">
        <v>150</v>
      </c>
      <c r="AU206" s="158" t="s">
        <v>85</v>
      </c>
      <c r="AV206" s="13" t="s">
        <v>148</v>
      </c>
      <c r="AW206" s="13" t="s">
        <v>32</v>
      </c>
      <c r="AX206" s="13" t="s">
        <v>83</v>
      </c>
      <c r="AY206" s="158" t="s">
        <v>141</v>
      </c>
    </row>
    <row r="207" spans="2:65" s="1" customFormat="1" ht="24.15" customHeight="1">
      <c r="B207" s="135"/>
      <c r="C207" s="136" t="s">
        <v>410</v>
      </c>
      <c r="D207" s="136" t="s">
        <v>143</v>
      </c>
      <c r="E207" s="137" t="s">
        <v>411</v>
      </c>
      <c r="F207" s="138" t="s">
        <v>412</v>
      </c>
      <c r="G207" s="139" t="s">
        <v>163</v>
      </c>
      <c r="H207" s="140">
        <v>530</v>
      </c>
      <c r="I207" s="141"/>
      <c r="J207" s="142">
        <f>ROUND(I207*H207,2)</f>
        <v>0</v>
      </c>
      <c r="K207" s="138" t="s">
        <v>147</v>
      </c>
      <c r="L207" s="31"/>
      <c r="M207" s="143" t="s">
        <v>1</v>
      </c>
      <c r="N207" s="144" t="s">
        <v>41</v>
      </c>
      <c r="P207" s="145">
        <f>O207*H207</f>
        <v>0</v>
      </c>
      <c r="Q207" s="145">
        <v>3.4000000000000002E-4</v>
      </c>
      <c r="R207" s="145">
        <f>Q207*H207</f>
        <v>0.18020000000000003</v>
      </c>
      <c r="S207" s="145">
        <v>0</v>
      </c>
      <c r="T207" s="146">
        <f>S207*H207</f>
        <v>0</v>
      </c>
      <c r="AR207" s="147" t="s">
        <v>148</v>
      </c>
      <c r="AT207" s="147" t="s">
        <v>143</v>
      </c>
      <c r="AU207" s="147" t="s">
        <v>85</v>
      </c>
      <c r="AY207" s="16" t="s">
        <v>141</v>
      </c>
      <c r="BE207" s="148">
        <f>IF(N207="základní",J207,0)</f>
        <v>0</v>
      </c>
      <c r="BF207" s="148">
        <f>IF(N207="snížená",J207,0)</f>
        <v>0</v>
      </c>
      <c r="BG207" s="148">
        <f>IF(N207="zákl. přenesená",J207,0)</f>
        <v>0</v>
      </c>
      <c r="BH207" s="148">
        <f>IF(N207="sníž. přenesená",J207,0)</f>
        <v>0</v>
      </c>
      <c r="BI207" s="148">
        <f>IF(N207="nulová",J207,0)</f>
        <v>0</v>
      </c>
      <c r="BJ207" s="16" t="s">
        <v>83</v>
      </c>
      <c r="BK207" s="148">
        <f>ROUND(I207*H207,2)</f>
        <v>0</v>
      </c>
      <c r="BL207" s="16" t="s">
        <v>148</v>
      </c>
      <c r="BM207" s="147" t="s">
        <v>413</v>
      </c>
    </row>
    <row r="208" spans="2:65" s="1" customFormat="1" ht="21.75" customHeight="1">
      <c r="B208" s="135"/>
      <c r="C208" s="136" t="s">
        <v>414</v>
      </c>
      <c r="D208" s="136" t="s">
        <v>143</v>
      </c>
      <c r="E208" s="137" t="s">
        <v>415</v>
      </c>
      <c r="F208" s="138" t="s">
        <v>416</v>
      </c>
      <c r="G208" s="139" t="s">
        <v>163</v>
      </c>
      <c r="H208" s="140">
        <v>480</v>
      </c>
      <c r="I208" s="141"/>
      <c r="J208" s="142">
        <f>ROUND(I208*H208,2)</f>
        <v>0</v>
      </c>
      <c r="K208" s="138" t="s">
        <v>147</v>
      </c>
      <c r="L208" s="31"/>
      <c r="M208" s="143" t="s">
        <v>1</v>
      </c>
      <c r="N208" s="144" t="s">
        <v>41</v>
      </c>
      <c r="P208" s="145">
        <f>O208*H208</f>
        <v>0</v>
      </c>
      <c r="Q208" s="145">
        <v>0</v>
      </c>
      <c r="R208" s="145">
        <f>Q208*H208</f>
        <v>0</v>
      </c>
      <c r="S208" s="145">
        <v>0</v>
      </c>
      <c r="T208" s="146">
        <f>S208*H208</f>
        <v>0</v>
      </c>
      <c r="AR208" s="147" t="s">
        <v>148</v>
      </c>
      <c r="AT208" s="147" t="s">
        <v>143</v>
      </c>
      <c r="AU208" s="147" t="s">
        <v>85</v>
      </c>
      <c r="AY208" s="16" t="s">
        <v>141</v>
      </c>
      <c r="BE208" s="148">
        <f>IF(N208="základní",J208,0)</f>
        <v>0</v>
      </c>
      <c r="BF208" s="148">
        <f>IF(N208="snížená",J208,0)</f>
        <v>0</v>
      </c>
      <c r="BG208" s="148">
        <f>IF(N208="zákl. přenesená",J208,0)</f>
        <v>0</v>
      </c>
      <c r="BH208" s="148">
        <f>IF(N208="sníž. přenesená",J208,0)</f>
        <v>0</v>
      </c>
      <c r="BI208" s="148">
        <f>IF(N208="nulová",J208,0)</f>
        <v>0</v>
      </c>
      <c r="BJ208" s="16" t="s">
        <v>83</v>
      </c>
      <c r="BK208" s="148">
        <f>ROUND(I208*H208,2)</f>
        <v>0</v>
      </c>
      <c r="BL208" s="16" t="s">
        <v>148</v>
      </c>
      <c r="BM208" s="147" t="s">
        <v>417</v>
      </c>
    </row>
    <row r="209" spans="2:65" s="1" customFormat="1" ht="24.15" customHeight="1">
      <c r="B209" s="135"/>
      <c r="C209" s="136" t="s">
        <v>418</v>
      </c>
      <c r="D209" s="136" t="s">
        <v>143</v>
      </c>
      <c r="E209" s="137" t="s">
        <v>419</v>
      </c>
      <c r="F209" s="138" t="s">
        <v>420</v>
      </c>
      <c r="G209" s="139" t="s">
        <v>146</v>
      </c>
      <c r="H209" s="140">
        <v>16</v>
      </c>
      <c r="I209" s="141"/>
      <c r="J209" s="142">
        <f>ROUND(I209*H209,2)</f>
        <v>0</v>
      </c>
      <c r="K209" s="138" t="s">
        <v>147</v>
      </c>
      <c r="L209" s="31"/>
      <c r="M209" s="143" t="s">
        <v>1</v>
      </c>
      <c r="N209" s="144" t="s">
        <v>41</v>
      </c>
      <c r="P209" s="145">
        <f>O209*H209</f>
        <v>0</v>
      </c>
      <c r="Q209" s="145">
        <v>0</v>
      </c>
      <c r="R209" s="145">
        <f>Q209*H209</f>
        <v>0</v>
      </c>
      <c r="S209" s="145">
        <v>0</v>
      </c>
      <c r="T209" s="146">
        <f>S209*H209</f>
        <v>0</v>
      </c>
      <c r="AR209" s="147" t="s">
        <v>148</v>
      </c>
      <c r="AT209" s="147" t="s">
        <v>143</v>
      </c>
      <c r="AU209" s="147" t="s">
        <v>85</v>
      </c>
      <c r="AY209" s="16" t="s">
        <v>141</v>
      </c>
      <c r="BE209" s="148">
        <f>IF(N209="základní",J209,0)</f>
        <v>0</v>
      </c>
      <c r="BF209" s="148">
        <f>IF(N209="snížená",J209,0)</f>
        <v>0</v>
      </c>
      <c r="BG209" s="148">
        <f>IF(N209="zákl. přenesená",J209,0)</f>
        <v>0</v>
      </c>
      <c r="BH209" s="148">
        <f>IF(N209="sníž. přenesená",J209,0)</f>
        <v>0</v>
      </c>
      <c r="BI209" s="148">
        <f>IF(N209="nulová",J209,0)</f>
        <v>0</v>
      </c>
      <c r="BJ209" s="16" t="s">
        <v>83</v>
      </c>
      <c r="BK209" s="148">
        <f>ROUND(I209*H209,2)</f>
        <v>0</v>
      </c>
      <c r="BL209" s="16" t="s">
        <v>148</v>
      </c>
      <c r="BM209" s="147" t="s">
        <v>421</v>
      </c>
    </row>
    <row r="210" spans="2:65" s="1" customFormat="1" ht="33" customHeight="1">
      <c r="B210" s="135"/>
      <c r="C210" s="136" t="s">
        <v>422</v>
      </c>
      <c r="D210" s="136" t="s">
        <v>143</v>
      </c>
      <c r="E210" s="137" t="s">
        <v>423</v>
      </c>
      <c r="F210" s="138" t="s">
        <v>424</v>
      </c>
      <c r="G210" s="139" t="s">
        <v>146</v>
      </c>
      <c r="H210" s="140">
        <v>96</v>
      </c>
      <c r="I210" s="141"/>
      <c r="J210" s="142">
        <f>ROUND(I210*H210,2)</f>
        <v>0</v>
      </c>
      <c r="K210" s="138" t="s">
        <v>147</v>
      </c>
      <c r="L210" s="31"/>
      <c r="M210" s="143" t="s">
        <v>1</v>
      </c>
      <c r="N210" s="144" t="s">
        <v>41</v>
      </c>
      <c r="P210" s="145">
        <f>O210*H210</f>
        <v>0</v>
      </c>
      <c r="Q210" s="145">
        <v>0</v>
      </c>
      <c r="R210" s="145">
        <f>Q210*H210</f>
        <v>0</v>
      </c>
      <c r="S210" s="145">
        <v>0</v>
      </c>
      <c r="T210" s="146">
        <f>S210*H210</f>
        <v>0</v>
      </c>
      <c r="AR210" s="147" t="s">
        <v>148</v>
      </c>
      <c r="AT210" s="147" t="s">
        <v>143</v>
      </c>
      <c r="AU210" s="147" t="s">
        <v>85</v>
      </c>
      <c r="AY210" s="16" t="s">
        <v>141</v>
      </c>
      <c r="BE210" s="148">
        <f>IF(N210="základní",J210,0)</f>
        <v>0</v>
      </c>
      <c r="BF210" s="148">
        <f>IF(N210="snížená",J210,0)</f>
        <v>0</v>
      </c>
      <c r="BG210" s="148">
        <f>IF(N210="zákl. přenesená",J210,0)</f>
        <v>0</v>
      </c>
      <c r="BH210" s="148">
        <f>IF(N210="sníž. přenesená",J210,0)</f>
        <v>0</v>
      </c>
      <c r="BI210" s="148">
        <f>IF(N210="nulová",J210,0)</f>
        <v>0</v>
      </c>
      <c r="BJ210" s="16" t="s">
        <v>83</v>
      </c>
      <c r="BK210" s="148">
        <f>ROUND(I210*H210,2)</f>
        <v>0</v>
      </c>
      <c r="BL210" s="16" t="s">
        <v>148</v>
      </c>
      <c r="BM210" s="147" t="s">
        <v>425</v>
      </c>
    </row>
    <row r="211" spans="2:65" s="12" customFormat="1" ht="10">
      <c r="B211" s="149"/>
      <c r="D211" s="150" t="s">
        <v>150</v>
      </c>
      <c r="E211" s="151" t="s">
        <v>1</v>
      </c>
      <c r="F211" s="152" t="s">
        <v>426</v>
      </c>
      <c r="H211" s="153">
        <v>96</v>
      </c>
      <c r="I211" s="154"/>
      <c r="L211" s="149"/>
      <c r="M211" s="155"/>
      <c r="T211" s="156"/>
      <c r="AT211" s="151" t="s">
        <v>150</v>
      </c>
      <c r="AU211" s="151" t="s">
        <v>85</v>
      </c>
      <c r="AV211" s="12" t="s">
        <v>85</v>
      </c>
      <c r="AW211" s="12" t="s">
        <v>32</v>
      </c>
      <c r="AX211" s="12" t="s">
        <v>83</v>
      </c>
      <c r="AY211" s="151" t="s">
        <v>141</v>
      </c>
    </row>
    <row r="212" spans="2:65" s="11" customFormat="1" ht="22.75" customHeight="1">
      <c r="B212" s="123"/>
      <c r="D212" s="124" t="s">
        <v>75</v>
      </c>
      <c r="E212" s="133" t="s">
        <v>181</v>
      </c>
      <c r="F212" s="133" t="s">
        <v>182</v>
      </c>
      <c r="I212" s="126"/>
      <c r="J212" s="134">
        <f>BK212</f>
        <v>0</v>
      </c>
      <c r="L212" s="123"/>
      <c r="M212" s="128"/>
      <c r="P212" s="129">
        <f>SUM(P213:P217)</f>
        <v>0</v>
      </c>
      <c r="R212" s="129">
        <f>SUM(R213:R217)</f>
        <v>0</v>
      </c>
      <c r="T212" s="130">
        <f>SUM(T213:T217)</f>
        <v>0</v>
      </c>
      <c r="AR212" s="124" t="s">
        <v>83</v>
      </c>
      <c r="AT212" s="131" t="s">
        <v>75</v>
      </c>
      <c r="AU212" s="131" t="s">
        <v>83</v>
      </c>
      <c r="AY212" s="124" t="s">
        <v>141</v>
      </c>
      <c r="BK212" s="132">
        <f>SUM(BK213:BK217)</f>
        <v>0</v>
      </c>
    </row>
    <row r="213" spans="2:65" s="1" customFormat="1" ht="16.5" customHeight="1">
      <c r="B213" s="135"/>
      <c r="C213" s="136" t="s">
        <v>427</v>
      </c>
      <c r="D213" s="136" t="s">
        <v>143</v>
      </c>
      <c r="E213" s="137" t="s">
        <v>428</v>
      </c>
      <c r="F213" s="138" t="s">
        <v>429</v>
      </c>
      <c r="G213" s="139" t="s">
        <v>186</v>
      </c>
      <c r="H213" s="140">
        <v>10.736000000000001</v>
      </c>
      <c r="I213" s="141"/>
      <c r="J213" s="142">
        <f>ROUND(I213*H213,2)</f>
        <v>0</v>
      </c>
      <c r="K213" s="138" t="s">
        <v>147</v>
      </c>
      <c r="L213" s="31"/>
      <c r="M213" s="143" t="s">
        <v>1</v>
      </c>
      <c r="N213" s="144" t="s">
        <v>41</v>
      </c>
      <c r="P213" s="145">
        <f>O213*H213</f>
        <v>0</v>
      </c>
      <c r="Q213" s="145">
        <v>0</v>
      </c>
      <c r="R213" s="145">
        <f>Q213*H213</f>
        <v>0</v>
      </c>
      <c r="S213" s="145">
        <v>0</v>
      </c>
      <c r="T213" s="146">
        <f>S213*H213</f>
        <v>0</v>
      </c>
      <c r="AR213" s="147" t="s">
        <v>148</v>
      </c>
      <c r="AT213" s="147" t="s">
        <v>143</v>
      </c>
      <c r="AU213" s="147" t="s">
        <v>85</v>
      </c>
      <c r="AY213" s="16" t="s">
        <v>141</v>
      </c>
      <c r="BE213" s="148">
        <f>IF(N213="základní",J213,0)</f>
        <v>0</v>
      </c>
      <c r="BF213" s="148">
        <f>IF(N213="snížená",J213,0)</f>
        <v>0</v>
      </c>
      <c r="BG213" s="148">
        <f>IF(N213="zákl. přenesená",J213,0)</f>
        <v>0</v>
      </c>
      <c r="BH213" s="148">
        <f>IF(N213="sníž. přenesená",J213,0)</f>
        <v>0</v>
      </c>
      <c r="BI213" s="148">
        <f>IF(N213="nulová",J213,0)</f>
        <v>0</v>
      </c>
      <c r="BJ213" s="16" t="s">
        <v>83</v>
      </c>
      <c r="BK213" s="148">
        <f>ROUND(I213*H213,2)</f>
        <v>0</v>
      </c>
      <c r="BL213" s="16" t="s">
        <v>148</v>
      </c>
      <c r="BM213" s="147" t="s">
        <v>430</v>
      </c>
    </row>
    <row r="214" spans="2:65" s="1" customFormat="1" ht="24.15" customHeight="1">
      <c r="B214" s="135"/>
      <c r="C214" s="136" t="s">
        <v>431</v>
      </c>
      <c r="D214" s="136" t="s">
        <v>143</v>
      </c>
      <c r="E214" s="137" t="s">
        <v>432</v>
      </c>
      <c r="F214" s="138" t="s">
        <v>433</v>
      </c>
      <c r="G214" s="139" t="s">
        <v>186</v>
      </c>
      <c r="H214" s="140">
        <v>32.207999999999998</v>
      </c>
      <c r="I214" s="141"/>
      <c r="J214" s="142">
        <f>ROUND(I214*H214,2)</f>
        <v>0</v>
      </c>
      <c r="K214" s="138" t="s">
        <v>147</v>
      </c>
      <c r="L214" s="31"/>
      <c r="M214" s="143" t="s">
        <v>1</v>
      </c>
      <c r="N214" s="144" t="s">
        <v>41</v>
      </c>
      <c r="P214" s="145">
        <f>O214*H214</f>
        <v>0</v>
      </c>
      <c r="Q214" s="145">
        <v>0</v>
      </c>
      <c r="R214" s="145">
        <f>Q214*H214</f>
        <v>0</v>
      </c>
      <c r="S214" s="145">
        <v>0</v>
      </c>
      <c r="T214" s="146">
        <f>S214*H214</f>
        <v>0</v>
      </c>
      <c r="AR214" s="147" t="s">
        <v>148</v>
      </c>
      <c r="AT214" s="147" t="s">
        <v>143</v>
      </c>
      <c r="AU214" s="147" t="s">
        <v>85</v>
      </c>
      <c r="AY214" s="16" t="s">
        <v>141</v>
      </c>
      <c r="BE214" s="148">
        <f>IF(N214="základní",J214,0)</f>
        <v>0</v>
      </c>
      <c r="BF214" s="148">
        <f>IF(N214="snížená",J214,0)</f>
        <v>0</v>
      </c>
      <c r="BG214" s="148">
        <f>IF(N214="zákl. přenesená",J214,0)</f>
        <v>0</v>
      </c>
      <c r="BH214" s="148">
        <f>IF(N214="sníž. přenesená",J214,0)</f>
        <v>0</v>
      </c>
      <c r="BI214" s="148">
        <f>IF(N214="nulová",J214,0)</f>
        <v>0</v>
      </c>
      <c r="BJ214" s="16" t="s">
        <v>83</v>
      </c>
      <c r="BK214" s="148">
        <f>ROUND(I214*H214,2)</f>
        <v>0</v>
      </c>
      <c r="BL214" s="16" t="s">
        <v>148</v>
      </c>
      <c r="BM214" s="147" t="s">
        <v>434</v>
      </c>
    </row>
    <row r="215" spans="2:65" s="12" customFormat="1" ht="10">
      <c r="B215" s="149"/>
      <c r="D215" s="150" t="s">
        <v>150</v>
      </c>
      <c r="F215" s="152" t="s">
        <v>435</v>
      </c>
      <c r="H215" s="153">
        <v>32.207999999999998</v>
      </c>
      <c r="I215" s="154"/>
      <c r="L215" s="149"/>
      <c r="M215" s="155"/>
      <c r="T215" s="156"/>
      <c r="AT215" s="151" t="s">
        <v>150</v>
      </c>
      <c r="AU215" s="151" t="s">
        <v>85</v>
      </c>
      <c r="AV215" s="12" t="s">
        <v>85</v>
      </c>
      <c r="AW215" s="12" t="s">
        <v>3</v>
      </c>
      <c r="AX215" s="12" t="s">
        <v>83</v>
      </c>
      <c r="AY215" s="151" t="s">
        <v>141</v>
      </c>
    </row>
    <row r="216" spans="2:65" s="1" customFormat="1" ht="24.15" customHeight="1">
      <c r="B216" s="135"/>
      <c r="C216" s="136" t="s">
        <v>436</v>
      </c>
      <c r="D216" s="136" t="s">
        <v>143</v>
      </c>
      <c r="E216" s="137" t="s">
        <v>437</v>
      </c>
      <c r="F216" s="138" t="s">
        <v>438</v>
      </c>
      <c r="G216" s="139" t="s">
        <v>186</v>
      </c>
      <c r="H216" s="140">
        <v>10.736000000000001</v>
      </c>
      <c r="I216" s="141"/>
      <c r="J216" s="142">
        <f>ROUND(I216*H216,2)</f>
        <v>0</v>
      </c>
      <c r="K216" s="138" t="s">
        <v>147</v>
      </c>
      <c r="L216" s="31"/>
      <c r="M216" s="143" t="s">
        <v>1</v>
      </c>
      <c r="N216" s="144" t="s">
        <v>41</v>
      </c>
      <c r="P216" s="145">
        <f>O216*H216</f>
        <v>0</v>
      </c>
      <c r="Q216" s="145">
        <v>0</v>
      </c>
      <c r="R216" s="145">
        <f>Q216*H216</f>
        <v>0</v>
      </c>
      <c r="S216" s="145">
        <v>0</v>
      </c>
      <c r="T216" s="146">
        <f>S216*H216</f>
        <v>0</v>
      </c>
      <c r="AR216" s="147" t="s">
        <v>148</v>
      </c>
      <c r="AT216" s="147" t="s">
        <v>143</v>
      </c>
      <c r="AU216" s="147" t="s">
        <v>85</v>
      </c>
      <c r="AY216" s="16" t="s">
        <v>141</v>
      </c>
      <c r="BE216" s="148">
        <f>IF(N216="základní",J216,0)</f>
        <v>0</v>
      </c>
      <c r="BF216" s="148">
        <f>IF(N216="snížená",J216,0)</f>
        <v>0</v>
      </c>
      <c r="BG216" s="148">
        <f>IF(N216="zákl. přenesená",J216,0)</f>
        <v>0</v>
      </c>
      <c r="BH216" s="148">
        <f>IF(N216="sníž. přenesená",J216,0)</f>
        <v>0</v>
      </c>
      <c r="BI216" s="148">
        <f>IF(N216="nulová",J216,0)</f>
        <v>0</v>
      </c>
      <c r="BJ216" s="16" t="s">
        <v>83</v>
      </c>
      <c r="BK216" s="148">
        <f>ROUND(I216*H216,2)</f>
        <v>0</v>
      </c>
      <c r="BL216" s="16" t="s">
        <v>148</v>
      </c>
      <c r="BM216" s="147" t="s">
        <v>439</v>
      </c>
    </row>
    <row r="217" spans="2:65" s="1" customFormat="1" ht="37.75" customHeight="1">
      <c r="B217" s="135"/>
      <c r="C217" s="136" t="s">
        <v>440</v>
      </c>
      <c r="D217" s="136" t="s">
        <v>143</v>
      </c>
      <c r="E217" s="137" t="s">
        <v>206</v>
      </c>
      <c r="F217" s="138" t="s">
        <v>207</v>
      </c>
      <c r="G217" s="139" t="s">
        <v>186</v>
      </c>
      <c r="H217" s="140">
        <v>10.736000000000001</v>
      </c>
      <c r="I217" s="141"/>
      <c r="J217" s="142">
        <f>ROUND(I217*H217,2)</f>
        <v>0</v>
      </c>
      <c r="K217" s="138" t="s">
        <v>147</v>
      </c>
      <c r="L217" s="31"/>
      <c r="M217" s="143" t="s">
        <v>1</v>
      </c>
      <c r="N217" s="144" t="s">
        <v>41</v>
      </c>
      <c r="P217" s="145">
        <f>O217*H217</f>
        <v>0</v>
      </c>
      <c r="Q217" s="145">
        <v>0</v>
      </c>
      <c r="R217" s="145">
        <f>Q217*H217</f>
        <v>0</v>
      </c>
      <c r="S217" s="145">
        <v>0</v>
      </c>
      <c r="T217" s="146">
        <f>S217*H217</f>
        <v>0</v>
      </c>
      <c r="AR217" s="147" t="s">
        <v>148</v>
      </c>
      <c r="AT217" s="147" t="s">
        <v>143</v>
      </c>
      <c r="AU217" s="147" t="s">
        <v>85</v>
      </c>
      <c r="AY217" s="16" t="s">
        <v>141</v>
      </c>
      <c r="BE217" s="148">
        <f>IF(N217="základní",J217,0)</f>
        <v>0</v>
      </c>
      <c r="BF217" s="148">
        <f>IF(N217="snížená",J217,0)</f>
        <v>0</v>
      </c>
      <c r="BG217" s="148">
        <f>IF(N217="zákl. přenesená",J217,0)</f>
        <v>0</v>
      </c>
      <c r="BH217" s="148">
        <f>IF(N217="sníž. přenesená",J217,0)</f>
        <v>0</v>
      </c>
      <c r="BI217" s="148">
        <f>IF(N217="nulová",J217,0)</f>
        <v>0</v>
      </c>
      <c r="BJ217" s="16" t="s">
        <v>83</v>
      </c>
      <c r="BK217" s="148">
        <f>ROUND(I217*H217,2)</f>
        <v>0</v>
      </c>
      <c r="BL217" s="16" t="s">
        <v>148</v>
      </c>
      <c r="BM217" s="147" t="s">
        <v>441</v>
      </c>
    </row>
    <row r="218" spans="2:65" s="11" customFormat="1" ht="22.75" customHeight="1">
      <c r="B218" s="123"/>
      <c r="D218" s="124" t="s">
        <v>75</v>
      </c>
      <c r="E218" s="133" t="s">
        <v>442</v>
      </c>
      <c r="F218" s="133" t="s">
        <v>443</v>
      </c>
      <c r="I218" s="126"/>
      <c r="J218" s="134">
        <f>BK218</f>
        <v>0</v>
      </c>
      <c r="L218" s="123"/>
      <c r="M218" s="128"/>
      <c r="P218" s="129">
        <f>P219</f>
        <v>0</v>
      </c>
      <c r="R218" s="129">
        <f>R219</f>
        <v>0</v>
      </c>
      <c r="T218" s="130">
        <f>T219</f>
        <v>0</v>
      </c>
      <c r="AR218" s="124" t="s">
        <v>83</v>
      </c>
      <c r="AT218" s="131" t="s">
        <v>75</v>
      </c>
      <c r="AU218" s="131" t="s">
        <v>83</v>
      </c>
      <c r="AY218" s="124" t="s">
        <v>141</v>
      </c>
      <c r="BK218" s="132">
        <f>BK219</f>
        <v>0</v>
      </c>
    </row>
    <row r="219" spans="2:65" s="1" customFormat="1" ht="24.15" customHeight="1">
      <c r="B219" s="135"/>
      <c r="C219" s="136" t="s">
        <v>444</v>
      </c>
      <c r="D219" s="136" t="s">
        <v>143</v>
      </c>
      <c r="E219" s="137" t="s">
        <v>445</v>
      </c>
      <c r="F219" s="138" t="s">
        <v>446</v>
      </c>
      <c r="G219" s="139" t="s">
        <v>186</v>
      </c>
      <c r="H219" s="140">
        <v>1151.586</v>
      </c>
      <c r="I219" s="141"/>
      <c r="J219" s="142">
        <f>ROUND(I219*H219,2)</f>
        <v>0</v>
      </c>
      <c r="K219" s="138" t="s">
        <v>147</v>
      </c>
      <c r="L219" s="31"/>
      <c r="M219" s="143" t="s">
        <v>1</v>
      </c>
      <c r="N219" s="144" t="s">
        <v>41</v>
      </c>
      <c r="P219" s="145">
        <f>O219*H219</f>
        <v>0</v>
      </c>
      <c r="Q219" s="145">
        <v>0</v>
      </c>
      <c r="R219" s="145">
        <f>Q219*H219</f>
        <v>0</v>
      </c>
      <c r="S219" s="145">
        <v>0</v>
      </c>
      <c r="T219" s="146">
        <f>S219*H219</f>
        <v>0</v>
      </c>
      <c r="AR219" s="147" t="s">
        <v>148</v>
      </c>
      <c r="AT219" s="147" t="s">
        <v>143</v>
      </c>
      <c r="AU219" s="147" t="s">
        <v>85</v>
      </c>
      <c r="AY219" s="16" t="s">
        <v>141</v>
      </c>
      <c r="BE219" s="148">
        <f>IF(N219="základní",J219,0)</f>
        <v>0</v>
      </c>
      <c r="BF219" s="148">
        <f>IF(N219="snížená",J219,0)</f>
        <v>0</v>
      </c>
      <c r="BG219" s="148">
        <f>IF(N219="zákl. přenesená",J219,0)</f>
        <v>0</v>
      </c>
      <c r="BH219" s="148">
        <f>IF(N219="sníž. přenesená",J219,0)</f>
        <v>0</v>
      </c>
      <c r="BI219" s="148">
        <f>IF(N219="nulová",J219,0)</f>
        <v>0</v>
      </c>
      <c r="BJ219" s="16" t="s">
        <v>83</v>
      </c>
      <c r="BK219" s="148">
        <f>ROUND(I219*H219,2)</f>
        <v>0</v>
      </c>
      <c r="BL219" s="16" t="s">
        <v>148</v>
      </c>
      <c r="BM219" s="147" t="s">
        <v>447</v>
      </c>
    </row>
    <row r="220" spans="2:65" s="11" customFormat="1" ht="25.9" customHeight="1">
      <c r="B220" s="123"/>
      <c r="D220" s="124" t="s">
        <v>75</v>
      </c>
      <c r="E220" s="125" t="s">
        <v>448</v>
      </c>
      <c r="F220" s="125" t="s">
        <v>449</v>
      </c>
      <c r="I220" s="126"/>
      <c r="J220" s="127">
        <f>BK220</f>
        <v>0</v>
      </c>
      <c r="L220" s="123"/>
      <c r="M220" s="128"/>
      <c r="P220" s="129">
        <f>P221+P226</f>
        <v>0</v>
      </c>
      <c r="R220" s="129">
        <f>R221+R226</f>
        <v>0.10312</v>
      </c>
      <c r="T220" s="130">
        <f>T221+T226</f>
        <v>0</v>
      </c>
      <c r="AR220" s="124" t="s">
        <v>85</v>
      </c>
      <c r="AT220" s="131" t="s">
        <v>75</v>
      </c>
      <c r="AU220" s="131" t="s">
        <v>76</v>
      </c>
      <c r="AY220" s="124" t="s">
        <v>141</v>
      </c>
      <c r="BK220" s="132">
        <f>BK221+BK226</f>
        <v>0</v>
      </c>
    </row>
    <row r="221" spans="2:65" s="11" customFormat="1" ht="22.75" customHeight="1">
      <c r="B221" s="123"/>
      <c r="D221" s="124" t="s">
        <v>75</v>
      </c>
      <c r="E221" s="133" t="s">
        <v>450</v>
      </c>
      <c r="F221" s="133" t="s">
        <v>451</v>
      </c>
      <c r="I221" s="126"/>
      <c r="J221" s="134">
        <f>BK221</f>
        <v>0</v>
      </c>
      <c r="L221" s="123"/>
      <c r="M221" s="128"/>
      <c r="P221" s="129">
        <f>SUM(P222:P225)</f>
        <v>0</v>
      </c>
      <c r="R221" s="129">
        <f>SUM(R222:R225)</f>
        <v>1.8000000000000002E-2</v>
      </c>
      <c r="T221" s="130">
        <f>SUM(T222:T225)</f>
        <v>0</v>
      </c>
      <c r="AR221" s="124" t="s">
        <v>85</v>
      </c>
      <c r="AT221" s="131" t="s">
        <v>75</v>
      </c>
      <c r="AU221" s="131" t="s">
        <v>83</v>
      </c>
      <c r="AY221" s="124" t="s">
        <v>141</v>
      </c>
      <c r="BK221" s="132">
        <f>SUM(BK222:BK225)</f>
        <v>0</v>
      </c>
    </row>
    <row r="222" spans="2:65" s="1" customFormat="1" ht="24.15" customHeight="1">
      <c r="B222" s="135"/>
      <c r="C222" s="136" t="s">
        <v>452</v>
      </c>
      <c r="D222" s="136" t="s">
        <v>143</v>
      </c>
      <c r="E222" s="137" t="s">
        <v>453</v>
      </c>
      <c r="F222" s="138" t="s">
        <v>454</v>
      </c>
      <c r="G222" s="139" t="s">
        <v>146</v>
      </c>
      <c r="H222" s="140">
        <v>25</v>
      </c>
      <c r="I222" s="141"/>
      <c r="J222" s="142">
        <f>ROUND(I222*H222,2)</f>
        <v>0</v>
      </c>
      <c r="K222" s="138" t="s">
        <v>154</v>
      </c>
      <c r="L222" s="31"/>
      <c r="M222" s="143" t="s">
        <v>1</v>
      </c>
      <c r="N222" s="144" t="s">
        <v>41</v>
      </c>
      <c r="P222" s="145">
        <f>O222*H222</f>
        <v>0</v>
      </c>
      <c r="Q222" s="145">
        <v>4.0000000000000002E-4</v>
      </c>
      <c r="R222" s="145">
        <f>Q222*H222</f>
        <v>0.01</v>
      </c>
      <c r="S222" s="145">
        <v>0</v>
      </c>
      <c r="T222" s="146">
        <f>S222*H222</f>
        <v>0</v>
      </c>
      <c r="AR222" s="147" t="s">
        <v>281</v>
      </c>
      <c r="AT222" s="147" t="s">
        <v>143</v>
      </c>
      <c r="AU222" s="147" t="s">
        <v>85</v>
      </c>
      <c r="AY222" s="16" t="s">
        <v>141</v>
      </c>
      <c r="BE222" s="148">
        <f>IF(N222="základní",J222,0)</f>
        <v>0</v>
      </c>
      <c r="BF222" s="148">
        <f>IF(N222="snížená",J222,0)</f>
        <v>0</v>
      </c>
      <c r="BG222" s="148">
        <f>IF(N222="zákl. přenesená",J222,0)</f>
        <v>0</v>
      </c>
      <c r="BH222" s="148">
        <f>IF(N222="sníž. přenesená",J222,0)</f>
        <v>0</v>
      </c>
      <c r="BI222" s="148">
        <f>IF(N222="nulová",J222,0)</f>
        <v>0</v>
      </c>
      <c r="BJ222" s="16" t="s">
        <v>83</v>
      </c>
      <c r="BK222" s="148">
        <f>ROUND(I222*H222,2)</f>
        <v>0</v>
      </c>
      <c r="BL222" s="16" t="s">
        <v>281</v>
      </c>
      <c r="BM222" s="147" t="s">
        <v>455</v>
      </c>
    </row>
    <row r="223" spans="2:65" s="12" customFormat="1" ht="10">
      <c r="B223" s="149"/>
      <c r="D223" s="150" t="s">
        <v>150</v>
      </c>
      <c r="E223" s="151" t="s">
        <v>1</v>
      </c>
      <c r="F223" s="152" t="s">
        <v>456</v>
      </c>
      <c r="H223" s="153">
        <v>25</v>
      </c>
      <c r="I223" s="154"/>
      <c r="L223" s="149"/>
      <c r="M223" s="155"/>
      <c r="T223" s="156"/>
      <c r="AT223" s="151" t="s">
        <v>150</v>
      </c>
      <c r="AU223" s="151" t="s">
        <v>85</v>
      </c>
      <c r="AV223" s="12" t="s">
        <v>85</v>
      </c>
      <c r="AW223" s="12" t="s">
        <v>32</v>
      </c>
      <c r="AX223" s="12" t="s">
        <v>83</v>
      </c>
      <c r="AY223" s="151" t="s">
        <v>141</v>
      </c>
    </row>
    <row r="224" spans="2:65" s="1" customFormat="1" ht="24.15" customHeight="1">
      <c r="B224" s="135"/>
      <c r="C224" s="136" t="s">
        <v>457</v>
      </c>
      <c r="D224" s="136" t="s">
        <v>143</v>
      </c>
      <c r="E224" s="137" t="s">
        <v>458</v>
      </c>
      <c r="F224" s="138" t="s">
        <v>459</v>
      </c>
      <c r="G224" s="139" t="s">
        <v>163</v>
      </c>
      <c r="H224" s="140">
        <v>50</v>
      </c>
      <c r="I224" s="141"/>
      <c r="J224" s="142">
        <f>ROUND(I224*H224,2)</f>
        <v>0</v>
      </c>
      <c r="K224" s="138" t="s">
        <v>154</v>
      </c>
      <c r="L224" s="31"/>
      <c r="M224" s="143" t="s">
        <v>1</v>
      </c>
      <c r="N224" s="144" t="s">
        <v>41</v>
      </c>
      <c r="P224" s="145">
        <f>O224*H224</f>
        <v>0</v>
      </c>
      <c r="Q224" s="145">
        <v>1.6000000000000001E-4</v>
      </c>
      <c r="R224" s="145">
        <f>Q224*H224</f>
        <v>8.0000000000000002E-3</v>
      </c>
      <c r="S224" s="145">
        <v>0</v>
      </c>
      <c r="T224" s="146">
        <f>S224*H224</f>
        <v>0</v>
      </c>
      <c r="AR224" s="147" t="s">
        <v>281</v>
      </c>
      <c r="AT224" s="147" t="s">
        <v>143</v>
      </c>
      <c r="AU224" s="147" t="s">
        <v>85</v>
      </c>
      <c r="AY224" s="16" t="s">
        <v>141</v>
      </c>
      <c r="BE224" s="148">
        <f>IF(N224="základní",J224,0)</f>
        <v>0</v>
      </c>
      <c r="BF224" s="148">
        <f>IF(N224="snížená",J224,0)</f>
        <v>0</v>
      </c>
      <c r="BG224" s="148">
        <f>IF(N224="zákl. přenesená",J224,0)</f>
        <v>0</v>
      </c>
      <c r="BH224" s="148">
        <f>IF(N224="sníž. přenesená",J224,0)</f>
        <v>0</v>
      </c>
      <c r="BI224" s="148">
        <f>IF(N224="nulová",J224,0)</f>
        <v>0</v>
      </c>
      <c r="BJ224" s="16" t="s">
        <v>83</v>
      </c>
      <c r="BK224" s="148">
        <f>ROUND(I224*H224,2)</f>
        <v>0</v>
      </c>
      <c r="BL224" s="16" t="s">
        <v>281</v>
      </c>
      <c r="BM224" s="147" t="s">
        <v>460</v>
      </c>
    </row>
    <row r="225" spans="2:65" s="1" customFormat="1" ht="24.15" customHeight="1">
      <c r="B225" s="135"/>
      <c r="C225" s="136" t="s">
        <v>461</v>
      </c>
      <c r="D225" s="136" t="s">
        <v>143</v>
      </c>
      <c r="E225" s="137" t="s">
        <v>462</v>
      </c>
      <c r="F225" s="138" t="s">
        <v>463</v>
      </c>
      <c r="G225" s="139" t="s">
        <v>186</v>
      </c>
      <c r="H225" s="140">
        <v>1.7999999999999999E-2</v>
      </c>
      <c r="I225" s="141"/>
      <c r="J225" s="142">
        <f>ROUND(I225*H225,2)</f>
        <v>0</v>
      </c>
      <c r="K225" s="138" t="s">
        <v>154</v>
      </c>
      <c r="L225" s="31"/>
      <c r="M225" s="143" t="s">
        <v>1</v>
      </c>
      <c r="N225" s="144" t="s">
        <v>41</v>
      </c>
      <c r="P225" s="145">
        <f>O225*H225</f>
        <v>0</v>
      </c>
      <c r="Q225" s="145">
        <v>0</v>
      </c>
      <c r="R225" s="145">
        <f>Q225*H225</f>
        <v>0</v>
      </c>
      <c r="S225" s="145">
        <v>0</v>
      </c>
      <c r="T225" s="146">
        <f>S225*H225</f>
        <v>0</v>
      </c>
      <c r="AR225" s="147" t="s">
        <v>281</v>
      </c>
      <c r="AT225" s="147" t="s">
        <v>143</v>
      </c>
      <c r="AU225" s="147" t="s">
        <v>85</v>
      </c>
      <c r="AY225" s="16" t="s">
        <v>141</v>
      </c>
      <c r="BE225" s="148">
        <f>IF(N225="základní",J225,0)</f>
        <v>0</v>
      </c>
      <c r="BF225" s="148">
        <f>IF(N225="snížená",J225,0)</f>
        <v>0</v>
      </c>
      <c r="BG225" s="148">
        <f>IF(N225="zákl. přenesená",J225,0)</f>
        <v>0</v>
      </c>
      <c r="BH225" s="148">
        <f>IF(N225="sníž. přenesená",J225,0)</f>
        <v>0</v>
      </c>
      <c r="BI225" s="148">
        <f>IF(N225="nulová",J225,0)</f>
        <v>0</v>
      </c>
      <c r="BJ225" s="16" t="s">
        <v>83</v>
      </c>
      <c r="BK225" s="148">
        <f>ROUND(I225*H225,2)</f>
        <v>0</v>
      </c>
      <c r="BL225" s="16" t="s">
        <v>281</v>
      </c>
      <c r="BM225" s="147" t="s">
        <v>464</v>
      </c>
    </row>
    <row r="226" spans="2:65" s="11" customFormat="1" ht="22.75" customHeight="1">
      <c r="B226" s="123"/>
      <c r="D226" s="124" t="s">
        <v>75</v>
      </c>
      <c r="E226" s="133" t="s">
        <v>465</v>
      </c>
      <c r="F226" s="133" t="s">
        <v>466</v>
      </c>
      <c r="I226" s="126"/>
      <c r="J226" s="134">
        <f>BK226</f>
        <v>0</v>
      </c>
      <c r="L226" s="123"/>
      <c r="M226" s="128"/>
      <c r="P226" s="129">
        <f>SUM(P227:P228)</f>
        <v>0</v>
      </c>
      <c r="R226" s="129">
        <f>SUM(R227:R228)</f>
        <v>8.5120000000000001E-2</v>
      </c>
      <c r="T226" s="130">
        <f>SUM(T227:T228)</f>
        <v>0</v>
      </c>
      <c r="AR226" s="124" t="s">
        <v>85</v>
      </c>
      <c r="AT226" s="131" t="s">
        <v>75</v>
      </c>
      <c r="AU226" s="131" t="s">
        <v>83</v>
      </c>
      <c r="AY226" s="124" t="s">
        <v>141</v>
      </c>
      <c r="BK226" s="132">
        <f>SUM(BK227:BK228)</f>
        <v>0</v>
      </c>
    </row>
    <row r="227" spans="2:65" s="1" customFormat="1" ht="21.75" customHeight="1">
      <c r="B227" s="135"/>
      <c r="C227" s="136" t="s">
        <v>467</v>
      </c>
      <c r="D227" s="136" t="s">
        <v>143</v>
      </c>
      <c r="E227" s="137" t="s">
        <v>468</v>
      </c>
      <c r="F227" s="138" t="s">
        <v>469</v>
      </c>
      <c r="G227" s="139" t="s">
        <v>163</v>
      </c>
      <c r="H227" s="140">
        <v>28</v>
      </c>
      <c r="I227" s="141"/>
      <c r="J227" s="142">
        <f>ROUND(I227*H227,2)</f>
        <v>0</v>
      </c>
      <c r="K227" s="138" t="s">
        <v>147</v>
      </c>
      <c r="L227" s="31"/>
      <c r="M227" s="143" t="s">
        <v>1</v>
      </c>
      <c r="N227" s="144" t="s">
        <v>41</v>
      </c>
      <c r="P227" s="145">
        <f>O227*H227</f>
        <v>0</v>
      </c>
      <c r="Q227" s="145">
        <v>3.0400000000000002E-3</v>
      </c>
      <c r="R227" s="145">
        <f>Q227*H227</f>
        <v>8.5120000000000001E-2</v>
      </c>
      <c r="S227" s="145">
        <v>0</v>
      </c>
      <c r="T227" s="146">
        <f>S227*H227</f>
        <v>0</v>
      </c>
      <c r="AR227" s="147" t="s">
        <v>281</v>
      </c>
      <c r="AT227" s="147" t="s">
        <v>143</v>
      </c>
      <c r="AU227" s="147" t="s">
        <v>85</v>
      </c>
      <c r="AY227" s="16" t="s">
        <v>141</v>
      </c>
      <c r="BE227" s="148">
        <f>IF(N227="základní",J227,0)</f>
        <v>0</v>
      </c>
      <c r="BF227" s="148">
        <f>IF(N227="snížená",J227,0)</f>
        <v>0</v>
      </c>
      <c r="BG227" s="148">
        <f>IF(N227="zákl. přenesená",J227,0)</f>
        <v>0</v>
      </c>
      <c r="BH227" s="148">
        <f>IF(N227="sníž. přenesená",J227,0)</f>
        <v>0</v>
      </c>
      <c r="BI227" s="148">
        <f>IF(N227="nulová",J227,0)</f>
        <v>0</v>
      </c>
      <c r="BJ227" s="16" t="s">
        <v>83</v>
      </c>
      <c r="BK227" s="148">
        <f>ROUND(I227*H227,2)</f>
        <v>0</v>
      </c>
      <c r="BL227" s="16" t="s">
        <v>281</v>
      </c>
      <c r="BM227" s="147" t="s">
        <v>470</v>
      </c>
    </row>
    <row r="228" spans="2:65" s="1" customFormat="1" ht="24.15" customHeight="1">
      <c r="B228" s="135"/>
      <c r="C228" s="136" t="s">
        <v>471</v>
      </c>
      <c r="D228" s="136" t="s">
        <v>143</v>
      </c>
      <c r="E228" s="137" t="s">
        <v>472</v>
      </c>
      <c r="F228" s="138" t="s">
        <v>473</v>
      </c>
      <c r="G228" s="139" t="s">
        <v>186</v>
      </c>
      <c r="H228" s="140">
        <v>8.5000000000000006E-2</v>
      </c>
      <c r="I228" s="141"/>
      <c r="J228" s="142">
        <f>ROUND(I228*H228,2)</f>
        <v>0</v>
      </c>
      <c r="K228" s="138" t="s">
        <v>147</v>
      </c>
      <c r="L228" s="31"/>
      <c r="M228" s="164" t="s">
        <v>1</v>
      </c>
      <c r="N228" s="165" t="s">
        <v>41</v>
      </c>
      <c r="O228" s="166"/>
      <c r="P228" s="167">
        <f>O228*H228</f>
        <v>0</v>
      </c>
      <c r="Q228" s="167">
        <v>0</v>
      </c>
      <c r="R228" s="167">
        <f>Q228*H228</f>
        <v>0</v>
      </c>
      <c r="S228" s="167">
        <v>0</v>
      </c>
      <c r="T228" s="168">
        <f>S228*H228</f>
        <v>0</v>
      </c>
      <c r="AR228" s="147" t="s">
        <v>281</v>
      </c>
      <c r="AT228" s="147" t="s">
        <v>143</v>
      </c>
      <c r="AU228" s="147" t="s">
        <v>85</v>
      </c>
      <c r="AY228" s="16" t="s">
        <v>141</v>
      </c>
      <c r="BE228" s="148">
        <f>IF(N228="základní",J228,0)</f>
        <v>0</v>
      </c>
      <c r="BF228" s="148">
        <f>IF(N228="snížená",J228,0)</f>
        <v>0</v>
      </c>
      <c r="BG228" s="148">
        <f>IF(N228="zákl. přenesená",J228,0)</f>
        <v>0</v>
      </c>
      <c r="BH228" s="148">
        <f>IF(N228="sníž. přenesená",J228,0)</f>
        <v>0</v>
      </c>
      <c r="BI228" s="148">
        <f>IF(N228="nulová",J228,0)</f>
        <v>0</v>
      </c>
      <c r="BJ228" s="16" t="s">
        <v>83</v>
      </c>
      <c r="BK228" s="148">
        <f>ROUND(I228*H228,2)</f>
        <v>0</v>
      </c>
      <c r="BL228" s="16" t="s">
        <v>281</v>
      </c>
      <c r="BM228" s="147" t="s">
        <v>474</v>
      </c>
    </row>
    <row r="229" spans="2:65" s="1" customFormat="1" ht="7" customHeight="1">
      <c r="B229" s="43"/>
      <c r="C229" s="44"/>
      <c r="D229" s="44"/>
      <c r="E229" s="44"/>
      <c r="F229" s="44"/>
      <c r="G229" s="44"/>
      <c r="H229" s="44"/>
      <c r="I229" s="44"/>
      <c r="J229" s="44"/>
      <c r="K229" s="44"/>
      <c r="L229" s="31"/>
    </row>
  </sheetData>
  <autoFilter ref="C130:K228" xr:uid="{00000000-0009-0000-0000-000002000000}"/>
  <mergeCells count="12">
    <mergeCell ref="E123:H123"/>
    <mergeCell ref="L2:V2"/>
    <mergeCell ref="E85:H85"/>
    <mergeCell ref="E87:H87"/>
    <mergeCell ref="E89:H89"/>
    <mergeCell ref="E119:H119"/>
    <mergeCell ref="E121:H12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61"/>
  <sheetViews>
    <sheetView showGridLines="0" workbookViewId="0"/>
  </sheetViews>
  <sheetFormatPr defaultRowHeight="15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1" width="22.33203125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30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6" t="s">
        <v>96</v>
      </c>
    </row>
    <row r="3" spans="2:46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85</v>
      </c>
    </row>
    <row r="4" spans="2:46" ht="25" customHeight="1">
      <c r="B4" s="19"/>
      <c r="D4" s="20" t="s">
        <v>112</v>
      </c>
      <c r="L4" s="19"/>
      <c r="M4" s="92" t="s">
        <v>10</v>
      </c>
      <c r="AT4" s="16" t="s">
        <v>3</v>
      </c>
    </row>
    <row r="5" spans="2:46" ht="7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1" t="str">
        <f>'Rekapitulace stavby'!K6</f>
        <v>Oprava veřejného prostranství na ul. Javoříčko, Šumperk</v>
      </c>
      <c r="F7" s="232"/>
      <c r="G7" s="232"/>
      <c r="H7" s="232"/>
      <c r="L7" s="19"/>
    </row>
    <row r="8" spans="2:46" ht="12" customHeight="1">
      <c r="B8" s="19"/>
      <c r="D8" s="26" t="s">
        <v>113</v>
      </c>
      <c r="L8" s="19"/>
    </row>
    <row r="9" spans="2:46" s="1" customFormat="1" ht="16.5" customHeight="1">
      <c r="B9" s="31"/>
      <c r="E9" s="231" t="s">
        <v>114</v>
      </c>
      <c r="F9" s="233"/>
      <c r="G9" s="233"/>
      <c r="H9" s="233"/>
      <c r="L9" s="31"/>
    </row>
    <row r="10" spans="2:46" s="1" customFormat="1" ht="12" customHeight="1">
      <c r="B10" s="31"/>
      <c r="D10" s="26" t="s">
        <v>115</v>
      </c>
      <c r="L10" s="31"/>
    </row>
    <row r="11" spans="2:46" s="1" customFormat="1" ht="16.5" customHeight="1">
      <c r="B11" s="31"/>
      <c r="E11" s="188" t="s">
        <v>475</v>
      </c>
      <c r="F11" s="233"/>
      <c r="G11" s="233"/>
      <c r="H11" s="233"/>
      <c r="L11" s="31"/>
    </row>
    <row r="12" spans="2:46" s="1" customFormat="1" ht="10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16. 5. 2025</v>
      </c>
      <c r="L14" s="31"/>
    </row>
    <row r="15" spans="2:46" s="1" customFormat="1" ht="10.75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7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4" t="str">
        <f>'Rekapitulace stavby'!E14</f>
        <v>Vyplň údaj</v>
      </c>
      <c r="F20" s="214"/>
      <c r="G20" s="214"/>
      <c r="H20" s="214"/>
      <c r="I20" s="26" t="s">
        <v>27</v>
      </c>
      <c r="J20" s="27" t="str">
        <f>'Rekapitulace stavby'!AN14</f>
        <v>Vyplň údaj</v>
      </c>
      <c r="L20" s="31"/>
    </row>
    <row r="21" spans="2:12" s="1" customFormat="1" ht="7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">
        <v>1</v>
      </c>
      <c r="L22" s="31"/>
    </row>
    <row r="23" spans="2:12" s="1" customFormat="1" ht="18" customHeight="1">
      <c r="B23" s="31"/>
      <c r="E23" s="24" t="s">
        <v>31</v>
      </c>
      <c r="I23" s="26" t="s">
        <v>27</v>
      </c>
      <c r="J23" s="24" t="s">
        <v>1</v>
      </c>
      <c r="L23" s="31"/>
    </row>
    <row r="24" spans="2:12" s="1" customFormat="1" ht="7" customHeight="1">
      <c r="B24" s="31"/>
      <c r="L24" s="31"/>
    </row>
    <row r="25" spans="2:12" s="1" customFormat="1" ht="12" customHeight="1">
      <c r="B25" s="31"/>
      <c r="D25" s="26" t="s">
        <v>33</v>
      </c>
      <c r="I25" s="26" t="s">
        <v>25</v>
      </c>
      <c r="J25" s="24" t="s">
        <v>1</v>
      </c>
      <c r="L25" s="31"/>
    </row>
    <row r="26" spans="2:12" s="1" customFormat="1" ht="18" customHeight="1">
      <c r="B26" s="31"/>
      <c r="E26" s="24" t="s">
        <v>34</v>
      </c>
      <c r="I26" s="26" t="s">
        <v>27</v>
      </c>
      <c r="J26" s="24" t="s">
        <v>1</v>
      </c>
      <c r="L26" s="31"/>
    </row>
    <row r="27" spans="2:12" s="1" customFormat="1" ht="7" customHeight="1">
      <c r="B27" s="31"/>
      <c r="L27" s="31"/>
    </row>
    <row r="28" spans="2:12" s="1" customFormat="1" ht="12" customHeight="1">
      <c r="B28" s="31"/>
      <c r="D28" s="26" t="s">
        <v>35</v>
      </c>
      <c r="L28" s="31"/>
    </row>
    <row r="29" spans="2:12" s="7" customFormat="1" ht="16.5" customHeight="1">
      <c r="B29" s="93"/>
      <c r="E29" s="219" t="s">
        <v>1</v>
      </c>
      <c r="F29" s="219"/>
      <c r="G29" s="219"/>
      <c r="H29" s="219"/>
      <c r="L29" s="93"/>
    </row>
    <row r="30" spans="2:12" s="1" customFormat="1" ht="7" customHeight="1">
      <c r="B30" s="31"/>
      <c r="L30" s="31"/>
    </row>
    <row r="31" spans="2:12" s="1" customFormat="1" ht="7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4" customHeight="1">
      <c r="B32" s="31"/>
      <c r="D32" s="94" t="s">
        <v>36</v>
      </c>
      <c r="J32" s="65">
        <f>ROUND(J126, 2)</f>
        <v>0</v>
      </c>
      <c r="L32" s="31"/>
    </row>
    <row r="33" spans="2:12" s="1" customFormat="1" ht="7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" customHeight="1">
      <c r="B35" s="31"/>
      <c r="D35" s="54" t="s">
        <v>40</v>
      </c>
      <c r="E35" s="26" t="s">
        <v>41</v>
      </c>
      <c r="F35" s="85">
        <f>ROUND((SUM(BE126:BE160)),  2)</f>
        <v>0</v>
      </c>
      <c r="I35" s="95">
        <v>0.21</v>
      </c>
      <c r="J35" s="85">
        <f>ROUND(((SUM(BE126:BE160))*I35),  2)</f>
        <v>0</v>
      </c>
      <c r="L35" s="31"/>
    </row>
    <row r="36" spans="2:12" s="1" customFormat="1" ht="14.4" customHeight="1">
      <c r="B36" s="31"/>
      <c r="E36" s="26" t="s">
        <v>42</v>
      </c>
      <c r="F36" s="85">
        <f>ROUND((SUM(BF126:BF160)),  2)</f>
        <v>0</v>
      </c>
      <c r="I36" s="95">
        <v>0.12</v>
      </c>
      <c r="J36" s="85">
        <f>ROUND(((SUM(BF126:BF160))*I36),  2)</f>
        <v>0</v>
      </c>
      <c r="L36" s="31"/>
    </row>
    <row r="37" spans="2:12" s="1" customFormat="1" ht="14.4" hidden="1" customHeight="1">
      <c r="B37" s="31"/>
      <c r="E37" s="26" t="s">
        <v>43</v>
      </c>
      <c r="F37" s="85">
        <f>ROUND((SUM(BG126:BG160)),  2)</f>
        <v>0</v>
      </c>
      <c r="I37" s="95">
        <v>0.21</v>
      </c>
      <c r="J37" s="85">
        <f>0</f>
        <v>0</v>
      </c>
      <c r="L37" s="31"/>
    </row>
    <row r="38" spans="2:12" s="1" customFormat="1" ht="14.4" hidden="1" customHeight="1">
      <c r="B38" s="31"/>
      <c r="E38" s="26" t="s">
        <v>44</v>
      </c>
      <c r="F38" s="85">
        <f>ROUND((SUM(BH126:BH160)),  2)</f>
        <v>0</v>
      </c>
      <c r="I38" s="95">
        <v>0.12</v>
      </c>
      <c r="J38" s="85">
        <f>0</f>
        <v>0</v>
      </c>
      <c r="L38" s="31"/>
    </row>
    <row r="39" spans="2:12" s="1" customFormat="1" ht="14.4" hidden="1" customHeight="1">
      <c r="B39" s="31"/>
      <c r="E39" s="26" t="s">
        <v>45</v>
      </c>
      <c r="F39" s="85">
        <f>ROUND((SUM(BI126:BI160)),  2)</f>
        <v>0</v>
      </c>
      <c r="I39" s="95">
        <v>0</v>
      </c>
      <c r="J39" s="85">
        <f>0</f>
        <v>0</v>
      </c>
      <c r="L39" s="31"/>
    </row>
    <row r="40" spans="2:12" s="1" customFormat="1" ht="7" customHeight="1">
      <c r="B40" s="31"/>
      <c r="L40" s="31"/>
    </row>
    <row r="41" spans="2:12" s="1" customFormat="1" ht="25.4" customHeight="1">
      <c r="B41" s="31"/>
      <c r="C41" s="96"/>
      <c r="D41" s="97" t="s">
        <v>46</v>
      </c>
      <c r="E41" s="56"/>
      <c r="F41" s="56"/>
      <c r="G41" s="98" t="s">
        <v>47</v>
      </c>
      <c r="H41" s="99" t="s">
        <v>48</v>
      </c>
      <c r="I41" s="56"/>
      <c r="J41" s="100">
        <f>SUM(J32:J39)</f>
        <v>0</v>
      </c>
      <c r="K41" s="101"/>
      <c r="L41" s="31"/>
    </row>
    <row r="42" spans="2:12" s="1" customFormat="1" ht="14.4" customHeight="1">
      <c r="B42" s="31"/>
      <c r="L42" s="31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0">
      <c r="B51" s="19"/>
      <c r="L51" s="19"/>
    </row>
    <row r="52" spans="2:12" ht="10">
      <c r="B52" s="19"/>
      <c r="L52" s="19"/>
    </row>
    <row r="53" spans="2:12" ht="10">
      <c r="B53" s="19"/>
      <c r="L53" s="19"/>
    </row>
    <row r="54" spans="2:12" ht="10">
      <c r="B54" s="19"/>
      <c r="L54" s="19"/>
    </row>
    <row r="55" spans="2:12" ht="10">
      <c r="B55" s="19"/>
      <c r="L55" s="19"/>
    </row>
    <row r="56" spans="2:12" ht="10">
      <c r="B56" s="19"/>
      <c r="L56" s="19"/>
    </row>
    <row r="57" spans="2:12" ht="10">
      <c r="B57" s="19"/>
      <c r="L57" s="19"/>
    </row>
    <row r="58" spans="2:12" ht="10">
      <c r="B58" s="19"/>
      <c r="L58" s="19"/>
    </row>
    <row r="59" spans="2:12" ht="10">
      <c r="B59" s="19"/>
      <c r="L59" s="19"/>
    </row>
    <row r="60" spans="2:12" ht="10">
      <c r="B60" s="19"/>
      <c r="L60" s="19"/>
    </row>
    <row r="61" spans="2:12" s="1" customFormat="1" ht="12.5">
      <c r="B61" s="31"/>
      <c r="D61" s="42" t="s">
        <v>51</v>
      </c>
      <c r="E61" s="33"/>
      <c r="F61" s="102" t="s">
        <v>52</v>
      </c>
      <c r="G61" s="42" t="s">
        <v>51</v>
      </c>
      <c r="H61" s="33"/>
      <c r="I61" s="33"/>
      <c r="J61" s="103" t="s">
        <v>52</v>
      </c>
      <c r="K61" s="33"/>
      <c r="L61" s="31"/>
    </row>
    <row r="62" spans="2:12" ht="10">
      <c r="B62" s="19"/>
      <c r="L62" s="19"/>
    </row>
    <row r="63" spans="2:12" ht="10">
      <c r="B63" s="19"/>
      <c r="L63" s="19"/>
    </row>
    <row r="64" spans="2:12" ht="10">
      <c r="B64" s="19"/>
      <c r="L64" s="19"/>
    </row>
    <row r="65" spans="2:12" s="1" customFormat="1" ht="13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0">
      <c r="B66" s="19"/>
      <c r="L66" s="19"/>
    </row>
    <row r="67" spans="2:12" ht="10">
      <c r="B67" s="19"/>
      <c r="L67" s="19"/>
    </row>
    <row r="68" spans="2:12" ht="10">
      <c r="B68" s="19"/>
      <c r="L68" s="19"/>
    </row>
    <row r="69" spans="2:12" ht="10">
      <c r="B69" s="19"/>
      <c r="L69" s="19"/>
    </row>
    <row r="70" spans="2:12" ht="10">
      <c r="B70" s="19"/>
      <c r="L70" s="19"/>
    </row>
    <row r="71" spans="2:12" ht="10">
      <c r="B71" s="19"/>
      <c r="L71" s="19"/>
    </row>
    <row r="72" spans="2:12" ht="10">
      <c r="B72" s="19"/>
      <c r="L72" s="19"/>
    </row>
    <row r="73" spans="2:12" ht="10">
      <c r="B73" s="19"/>
      <c r="L73" s="19"/>
    </row>
    <row r="74" spans="2:12" ht="10">
      <c r="B74" s="19"/>
      <c r="L74" s="19"/>
    </row>
    <row r="75" spans="2:12" ht="10">
      <c r="B75" s="19"/>
      <c r="L75" s="19"/>
    </row>
    <row r="76" spans="2:12" s="1" customFormat="1" ht="12.5">
      <c r="B76" s="31"/>
      <c r="D76" s="42" t="s">
        <v>51</v>
      </c>
      <c r="E76" s="33"/>
      <c r="F76" s="102" t="s">
        <v>52</v>
      </c>
      <c r="G76" s="42" t="s">
        <v>51</v>
      </c>
      <c r="H76" s="33"/>
      <c r="I76" s="33"/>
      <c r="J76" s="103" t="s">
        <v>52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5" customHeight="1">
      <c r="B82" s="31"/>
      <c r="C82" s="20" t="s">
        <v>117</v>
      </c>
      <c r="L82" s="31"/>
    </row>
    <row r="83" spans="2:12" s="1" customFormat="1" ht="7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1" t="str">
        <f>E7</f>
        <v>Oprava veřejného prostranství na ul. Javoříčko, Šumperk</v>
      </c>
      <c r="F85" s="232"/>
      <c r="G85" s="232"/>
      <c r="H85" s="232"/>
      <c r="L85" s="31"/>
    </row>
    <row r="86" spans="2:12" ht="12" customHeight="1">
      <c r="B86" s="19"/>
      <c r="C86" s="26" t="s">
        <v>113</v>
      </c>
      <c r="L86" s="19"/>
    </row>
    <row r="87" spans="2:12" s="1" customFormat="1" ht="16.5" customHeight="1">
      <c r="B87" s="31"/>
      <c r="E87" s="231" t="s">
        <v>114</v>
      </c>
      <c r="F87" s="233"/>
      <c r="G87" s="233"/>
      <c r="H87" s="233"/>
      <c r="L87" s="31"/>
    </row>
    <row r="88" spans="2:12" s="1" customFormat="1" ht="12" customHeight="1">
      <c r="B88" s="31"/>
      <c r="C88" s="26" t="s">
        <v>115</v>
      </c>
      <c r="L88" s="31"/>
    </row>
    <row r="89" spans="2:12" s="1" customFormat="1" ht="16.5" customHeight="1">
      <c r="B89" s="31"/>
      <c r="E89" s="188" t="str">
        <f>E11</f>
        <v>SO 103 - Obrusná vrstva vozovky tl.50mm - výměna</v>
      </c>
      <c r="F89" s="233"/>
      <c r="G89" s="233"/>
      <c r="H89" s="233"/>
      <c r="L89" s="31"/>
    </row>
    <row r="90" spans="2:12" s="1" customFormat="1" ht="7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>Šumperk</v>
      </c>
      <c r="I91" s="26" t="s">
        <v>22</v>
      </c>
      <c r="J91" s="51" t="str">
        <f>IF(J14="","",J14)</f>
        <v>16. 5. 2025</v>
      </c>
      <c r="L91" s="31"/>
    </row>
    <row r="92" spans="2:12" s="1" customFormat="1" ht="7" customHeight="1">
      <c r="B92" s="31"/>
      <c r="L92" s="31"/>
    </row>
    <row r="93" spans="2:12" s="1" customFormat="1" ht="15.15" customHeight="1">
      <c r="B93" s="31"/>
      <c r="C93" s="26" t="s">
        <v>24</v>
      </c>
      <c r="F93" s="24" t="str">
        <f>E17</f>
        <v>Město  Šumperk</v>
      </c>
      <c r="I93" s="26" t="s">
        <v>30</v>
      </c>
      <c r="J93" s="29" t="str">
        <f>E23</f>
        <v>Ing.Zdeněk  Vitásek</v>
      </c>
      <c r="L93" s="31"/>
    </row>
    <row r="94" spans="2:12" s="1" customFormat="1" ht="15.15" customHeight="1">
      <c r="B94" s="31"/>
      <c r="C94" s="26" t="s">
        <v>28</v>
      </c>
      <c r="F94" s="24" t="str">
        <f>IF(E20="","",E20)</f>
        <v>Vyplň údaj</v>
      </c>
      <c r="I94" s="26" t="s">
        <v>33</v>
      </c>
      <c r="J94" s="29" t="str">
        <f>E26</f>
        <v>Martin  Pniok</v>
      </c>
      <c r="L94" s="31"/>
    </row>
    <row r="95" spans="2:12" s="1" customFormat="1" ht="10.25" customHeight="1">
      <c r="B95" s="31"/>
      <c r="L95" s="31"/>
    </row>
    <row r="96" spans="2:12" s="1" customFormat="1" ht="29.25" customHeight="1">
      <c r="B96" s="31"/>
      <c r="C96" s="104" t="s">
        <v>118</v>
      </c>
      <c r="D96" s="96"/>
      <c r="E96" s="96"/>
      <c r="F96" s="96"/>
      <c r="G96" s="96"/>
      <c r="H96" s="96"/>
      <c r="I96" s="96"/>
      <c r="J96" s="105" t="s">
        <v>119</v>
      </c>
      <c r="K96" s="96"/>
      <c r="L96" s="31"/>
    </row>
    <row r="97" spans="2:47" s="1" customFormat="1" ht="10.25" customHeight="1">
      <c r="B97" s="31"/>
      <c r="L97" s="31"/>
    </row>
    <row r="98" spans="2:47" s="1" customFormat="1" ht="22.75" customHeight="1">
      <c r="B98" s="31"/>
      <c r="C98" s="106" t="s">
        <v>120</v>
      </c>
      <c r="J98" s="65">
        <f>J126</f>
        <v>0</v>
      </c>
      <c r="L98" s="31"/>
      <c r="AU98" s="16" t="s">
        <v>121</v>
      </c>
    </row>
    <row r="99" spans="2:47" s="8" customFormat="1" ht="25" customHeight="1">
      <c r="B99" s="107"/>
      <c r="D99" s="108" t="s">
        <v>122</v>
      </c>
      <c r="E99" s="109"/>
      <c r="F99" s="109"/>
      <c r="G99" s="109"/>
      <c r="H99" s="109"/>
      <c r="I99" s="109"/>
      <c r="J99" s="110">
        <f>J127</f>
        <v>0</v>
      </c>
      <c r="L99" s="107"/>
    </row>
    <row r="100" spans="2:47" s="9" customFormat="1" ht="19.899999999999999" customHeight="1">
      <c r="B100" s="111"/>
      <c r="D100" s="112" t="s">
        <v>123</v>
      </c>
      <c r="E100" s="113"/>
      <c r="F100" s="113"/>
      <c r="G100" s="113"/>
      <c r="H100" s="113"/>
      <c r="I100" s="113"/>
      <c r="J100" s="114">
        <f>J128</f>
        <v>0</v>
      </c>
      <c r="L100" s="111"/>
    </row>
    <row r="101" spans="2:47" s="9" customFormat="1" ht="19.899999999999999" customHeight="1">
      <c r="B101" s="111"/>
      <c r="D101" s="112" t="s">
        <v>220</v>
      </c>
      <c r="E101" s="113"/>
      <c r="F101" s="113"/>
      <c r="G101" s="113"/>
      <c r="H101" s="113"/>
      <c r="I101" s="113"/>
      <c r="J101" s="114">
        <f>J136</f>
        <v>0</v>
      </c>
      <c r="L101" s="111"/>
    </row>
    <row r="102" spans="2:47" s="9" customFormat="1" ht="19.899999999999999" customHeight="1">
      <c r="B102" s="111"/>
      <c r="D102" s="112" t="s">
        <v>124</v>
      </c>
      <c r="E102" s="113"/>
      <c r="F102" s="113"/>
      <c r="G102" s="113"/>
      <c r="H102" s="113"/>
      <c r="I102" s="113"/>
      <c r="J102" s="114">
        <f>J145</f>
        <v>0</v>
      </c>
      <c r="L102" s="111"/>
    </row>
    <row r="103" spans="2:47" s="9" customFormat="1" ht="19.899999999999999" customHeight="1">
      <c r="B103" s="111"/>
      <c r="D103" s="112" t="s">
        <v>125</v>
      </c>
      <c r="E103" s="113"/>
      <c r="F103" s="113"/>
      <c r="G103" s="113"/>
      <c r="H103" s="113"/>
      <c r="I103" s="113"/>
      <c r="J103" s="114">
        <f>J149</f>
        <v>0</v>
      </c>
      <c r="L103" s="111"/>
    </row>
    <row r="104" spans="2:47" s="9" customFormat="1" ht="19.899999999999999" customHeight="1">
      <c r="B104" s="111"/>
      <c r="D104" s="112" t="s">
        <v>222</v>
      </c>
      <c r="E104" s="113"/>
      <c r="F104" s="113"/>
      <c r="G104" s="113"/>
      <c r="H104" s="113"/>
      <c r="I104" s="113"/>
      <c r="J104" s="114">
        <f>J157</f>
        <v>0</v>
      </c>
      <c r="L104" s="111"/>
    </row>
    <row r="105" spans="2:47" s="1" customFormat="1" ht="21.75" customHeight="1">
      <c r="B105" s="31"/>
      <c r="L105" s="31"/>
    </row>
    <row r="106" spans="2:47" s="1" customFormat="1" ht="7" customHeigh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31"/>
    </row>
    <row r="110" spans="2:47" s="1" customFormat="1" ht="7" customHeight="1"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31"/>
    </row>
    <row r="111" spans="2:47" s="1" customFormat="1" ht="25" customHeight="1">
      <c r="B111" s="31"/>
      <c r="C111" s="20" t="s">
        <v>126</v>
      </c>
      <c r="L111" s="31"/>
    </row>
    <row r="112" spans="2:47" s="1" customFormat="1" ht="7" customHeight="1">
      <c r="B112" s="31"/>
      <c r="L112" s="31"/>
    </row>
    <row r="113" spans="2:63" s="1" customFormat="1" ht="12" customHeight="1">
      <c r="B113" s="31"/>
      <c r="C113" s="26" t="s">
        <v>16</v>
      </c>
      <c r="L113" s="31"/>
    </row>
    <row r="114" spans="2:63" s="1" customFormat="1" ht="16.5" customHeight="1">
      <c r="B114" s="31"/>
      <c r="E114" s="231" t="str">
        <f>E7</f>
        <v>Oprava veřejného prostranství na ul. Javoříčko, Šumperk</v>
      </c>
      <c r="F114" s="232"/>
      <c r="G114" s="232"/>
      <c r="H114" s="232"/>
      <c r="L114" s="31"/>
    </row>
    <row r="115" spans="2:63" ht="12" customHeight="1">
      <c r="B115" s="19"/>
      <c r="C115" s="26" t="s">
        <v>113</v>
      </c>
      <c r="L115" s="19"/>
    </row>
    <row r="116" spans="2:63" s="1" customFormat="1" ht="16.5" customHeight="1">
      <c r="B116" s="31"/>
      <c r="E116" s="231" t="s">
        <v>114</v>
      </c>
      <c r="F116" s="233"/>
      <c r="G116" s="233"/>
      <c r="H116" s="233"/>
      <c r="L116" s="31"/>
    </row>
    <row r="117" spans="2:63" s="1" customFormat="1" ht="12" customHeight="1">
      <c r="B117" s="31"/>
      <c r="C117" s="26" t="s">
        <v>115</v>
      </c>
      <c r="L117" s="31"/>
    </row>
    <row r="118" spans="2:63" s="1" customFormat="1" ht="16.5" customHeight="1">
      <c r="B118" s="31"/>
      <c r="E118" s="188" t="str">
        <f>E11</f>
        <v>SO 103 - Obrusná vrstva vozovky tl.50mm - výměna</v>
      </c>
      <c r="F118" s="233"/>
      <c r="G118" s="233"/>
      <c r="H118" s="233"/>
      <c r="L118" s="31"/>
    </row>
    <row r="119" spans="2:63" s="1" customFormat="1" ht="7" customHeight="1">
      <c r="B119" s="31"/>
      <c r="L119" s="31"/>
    </row>
    <row r="120" spans="2:63" s="1" customFormat="1" ht="12" customHeight="1">
      <c r="B120" s="31"/>
      <c r="C120" s="26" t="s">
        <v>20</v>
      </c>
      <c r="F120" s="24" t="str">
        <f>F14</f>
        <v>Šumperk</v>
      </c>
      <c r="I120" s="26" t="s">
        <v>22</v>
      </c>
      <c r="J120" s="51" t="str">
        <f>IF(J14="","",J14)</f>
        <v>16. 5. 2025</v>
      </c>
      <c r="L120" s="31"/>
    </row>
    <row r="121" spans="2:63" s="1" customFormat="1" ht="7" customHeight="1">
      <c r="B121" s="31"/>
      <c r="L121" s="31"/>
    </row>
    <row r="122" spans="2:63" s="1" customFormat="1" ht="15.15" customHeight="1">
      <c r="B122" s="31"/>
      <c r="C122" s="26" t="s">
        <v>24</v>
      </c>
      <c r="F122" s="24" t="str">
        <f>E17</f>
        <v>Město  Šumperk</v>
      </c>
      <c r="I122" s="26" t="s">
        <v>30</v>
      </c>
      <c r="J122" s="29" t="str">
        <f>E23</f>
        <v>Ing.Zdeněk  Vitásek</v>
      </c>
      <c r="L122" s="31"/>
    </row>
    <row r="123" spans="2:63" s="1" customFormat="1" ht="15.15" customHeight="1">
      <c r="B123" s="31"/>
      <c r="C123" s="26" t="s">
        <v>28</v>
      </c>
      <c r="F123" s="24" t="str">
        <f>IF(E20="","",E20)</f>
        <v>Vyplň údaj</v>
      </c>
      <c r="I123" s="26" t="s">
        <v>33</v>
      </c>
      <c r="J123" s="29" t="str">
        <f>E26</f>
        <v>Martin  Pniok</v>
      </c>
      <c r="L123" s="31"/>
    </row>
    <row r="124" spans="2:63" s="1" customFormat="1" ht="10.25" customHeight="1">
      <c r="B124" s="31"/>
      <c r="L124" s="31"/>
    </row>
    <row r="125" spans="2:63" s="10" customFormat="1" ht="29.25" customHeight="1">
      <c r="B125" s="115"/>
      <c r="C125" s="116" t="s">
        <v>127</v>
      </c>
      <c r="D125" s="117" t="s">
        <v>61</v>
      </c>
      <c r="E125" s="117" t="s">
        <v>57</v>
      </c>
      <c r="F125" s="117" t="s">
        <v>58</v>
      </c>
      <c r="G125" s="117" t="s">
        <v>128</v>
      </c>
      <c r="H125" s="117" t="s">
        <v>129</v>
      </c>
      <c r="I125" s="117" t="s">
        <v>130</v>
      </c>
      <c r="J125" s="117" t="s">
        <v>119</v>
      </c>
      <c r="K125" s="118" t="s">
        <v>131</v>
      </c>
      <c r="L125" s="115"/>
      <c r="M125" s="58" t="s">
        <v>1</v>
      </c>
      <c r="N125" s="59" t="s">
        <v>40</v>
      </c>
      <c r="O125" s="59" t="s">
        <v>132</v>
      </c>
      <c r="P125" s="59" t="s">
        <v>133</v>
      </c>
      <c r="Q125" s="59" t="s">
        <v>134</v>
      </c>
      <c r="R125" s="59" t="s">
        <v>135</v>
      </c>
      <c r="S125" s="59" t="s">
        <v>136</v>
      </c>
      <c r="T125" s="60" t="s">
        <v>137</v>
      </c>
    </row>
    <row r="126" spans="2:63" s="1" customFormat="1" ht="22.75" customHeight="1">
      <c r="B126" s="31"/>
      <c r="C126" s="63" t="s">
        <v>138</v>
      </c>
      <c r="J126" s="119">
        <f>BK126</f>
        <v>0</v>
      </c>
      <c r="L126" s="31"/>
      <c r="M126" s="61"/>
      <c r="N126" s="52"/>
      <c r="O126" s="52"/>
      <c r="P126" s="120">
        <f>P127</f>
        <v>0</v>
      </c>
      <c r="Q126" s="52"/>
      <c r="R126" s="120">
        <f>R127</f>
        <v>894.17679999999984</v>
      </c>
      <c r="S126" s="52"/>
      <c r="T126" s="121">
        <f>T127</f>
        <v>775.8</v>
      </c>
      <c r="AT126" s="16" t="s">
        <v>75</v>
      </c>
      <c r="AU126" s="16" t="s">
        <v>121</v>
      </c>
      <c r="BK126" s="122">
        <f>BK127</f>
        <v>0</v>
      </c>
    </row>
    <row r="127" spans="2:63" s="11" customFormat="1" ht="25.9" customHeight="1">
      <c r="B127" s="123"/>
      <c r="D127" s="124" t="s">
        <v>75</v>
      </c>
      <c r="E127" s="125" t="s">
        <v>139</v>
      </c>
      <c r="F127" s="125" t="s">
        <v>140</v>
      </c>
      <c r="I127" s="126"/>
      <c r="J127" s="127">
        <f>BK127</f>
        <v>0</v>
      </c>
      <c r="L127" s="123"/>
      <c r="M127" s="128"/>
      <c r="P127" s="129">
        <f>P128+P136+P145+P149+P157</f>
        <v>0</v>
      </c>
      <c r="R127" s="129">
        <f>R128+R136+R145+R149+R157</f>
        <v>894.17679999999984</v>
      </c>
      <c r="T127" s="130">
        <f>T128+T136+T145+T149+T157</f>
        <v>775.8</v>
      </c>
      <c r="AR127" s="124" t="s">
        <v>83</v>
      </c>
      <c r="AT127" s="131" t="s">
        <v>75</v>
      </c>
      <c r="AU127" s="131" t="s">
        <v>76</v>
      </c>
      <c r="AY127" s="124" t="s">
        <v>141</v>
      </c>
      <c r="BK127" s="132">
        <f>BK128+BK136+BK145+BK149+BK157</f>
        <v>0</v>
      </c>
    </row>
    <row r="128" spans="2:63" s="11" customFormat="1" ht="22.75" customHeight="1">
      <c r="B128" s="123"/>
      <c r="D128" s="124" t="s">
        <v>75</v>
      </c>
      <c r="E128" s="133" t="s">
        <v>83</v>
      </c>
      <c r="F128" s="133" t="s">
        <v>142</v>
      </c>
      <c r="I128" s="126"/>
      <c r="J128" s="134">
        <f>BK128</f>
        <v>0</v>
      </c>
      <c r="L128" s="123"/>
      <c r="M128" s="128"/>
      <c r="P128" s="129">
        <f>SUM(P129:P135)</f>
        <v>0</v>
      </c>
      <c r="R128" s="129">
        <f>SUM(R129:R135)</f>
        <v>2.9200000000000004E-2</v>
      </c>
      <c r="T128" s="130">
        <f>SUM(T129:T135)</f>
        <v>775.8</v>
      </c>
      <c r="AR128" s="124" t="s">
        <v>83</v>
      </c>
      <c r="AT128" s="131" t="s">
        <v>75</v>
      </c>
      <c r="AU128" s="131" t="s">
        <v>83</v>
      </c>
      <c r="AY128" s="124" t="s">
        <v>141</v>
      </c>
      <c r="BK128" s="132">
        <f>SUM(BK129:BK135)</f>
        <v>0</v>
      </c>
    </row>
    <row r="129" spans="2:65" s="1" customFormat="1" ht="24.15" customHeight="1">
      <c r="B129" s="135"/>
      <c r="C129" s="136" t="s">
        <v>83</v>
      </c>
      <c r="D129" s="136" t="s">
        <v>143</v>
      </c>
      <c r="E129" s="137" t="s">
        <v>476</v>
      </c>
      <c r="F129" s="138" t="s">
        <v>477</v>
      </c>
      <c r="G129" s="139" t="s">
        <v>146</v>
      </c>
      <c r="H129" s="140">
        <v>1100</v>
      </c>
      <c r="I129" s="141"/>
      <c r="J129" s="142">
        <f>ROUND(I129*H129,2)</f>
        <v>0</v>
      </c>
      <c r="K129" s="138" t="s">
        <v>147</v>
      </c>
      <c r="L129" s="31"/>
      <c r="M129" s="143" t="s">
        <v>1</v>
      </c>
      <c r="N129" s="144" t="s">
        <v>41</v>
      </c>
      <c r="P129" s="145">
        <f>O129*H129</f>
        <v>0</v>
      </c>
      <c r="Q129" s="145">
        <v>0</v>
      </c>
      <c r="R129" s="145">
        <f>Q129*H129</f>
        <v>0</v>
      </c>
      <c r="S129" s="145">
        <v>0.4</v>
      </c>
      <c r="T129" s="146">
        <f>S129*H129</f>
        <v>440</v>
      </c>
      <c r="AR129" s="147" t="s">
        <v>148</v>
      </c>
      <c r="AT129" s="147" t="s">
        <v>143</v>
      </c>
      <c r="AU129" s="147" t="s">
        <v>85</v>
      </c>
      <c r="AY129" s="16" t="s">
        <v>141</v>
      </c>
      <c r="BE129" s="148">
        <f>IF(N129="základní",J129,0)</f>
        <v>0</v>
      </c>
      <c r="BF129" s="148">
        <f>IF(N129="snížená",J129,0)</f>
        <v>0</v>
      </c>
      <c r="BG129" s="148">
        <f>IF(N129="zákl. přenesená",J129,0)</f>
        <v>0</v>
      </c>
      <c r="BH129" s="148">
        <f>IF(N129="sníž. přenesená",J129,0)</f>
        <v>0</v>
      </c>
      <c r="BI129" s="148">
        <f>IF(N129="nulová",J129,0)</f>
        <v>0</v>
      </c>
      <c r="BJ129" s="16" t="s">
        <v>83</v>
      </c>
      <c r="BK129" s="148">
        <f>ROUND(I129*H129,2)</f>
        <v>0</v>
      </c>
      <c r="BL129" s="16" t="s">
        <v>148</v>
      </c>
      <c r="BM129" s="147" t="s">
        <v>478</v>
      </c>
    </row>
    <row r="130" spans="2:65" s="1" customFormat="1" ht="24.15" customHeight="1">
      <c r="B130" s="135"/>
      <c r="C130" s="136" t="s">
        <v>85</v>
      </c>
      <c r="D130" s="136" t="s">
        <v>143</v>
      </c>
      <c r="E130" s="137" t="s">
        <v>479</v>
      </c>
      <c r="F130" s="138" t="s">
        <v>480</v>
      </c>
      <c r="G130" s="139" t="s">
        <v>146</v>
      </c>
      <c r="H130" s="140">
        <v>2920</v>
      </c>
      <c r="I130" s="141"/>
      <c r="J130" s="142">
        <f>ROUND(I130*H130,2)</f>
        <v>0</v>
      </c>
      <c r="K130" s="138" t="s">
        <v>147</v>
      </c>
      <c r="L130" s="31"/>
      <c r="M130" s="143" t="s">
        <v>1</v>
      </c>
      <c r="N130" s="144" t="s">
        <v>41</v>
      </c>
      <c r="P130" s="145">
        <f>O130*H130</f>
        <v>0</v>
      </c>
      <c r="Q130" s="145">
        <v>1.0000000000000001E-5</v>
      </c>
      <c r="R130" s="145">
        <f>Q130*H130</f>
        <v>2.9200000000000004E-2</v>
      </c>
      <c r="S130" s="145">
        <v>0.115</v>
      </c>
      <c r="T130" s="146">
        <f>S130*H130</f>
        <v>335.8</v>
      </c>
      <c r="AR130" s="147" t="s">
        <v>148</v>
      </c>
      <c r="AT130" s="147" t="s">
        <v>143</v>
      </c>
      <c r="AU130" s="147" t="s">
        <v>85</v>
      </c>
      <c r="AY130" s="16" t="s">
        <v>141</v>
      </c>
      <c r="BE130" s="148">
        <f>IF(N130="základní",J130,0)</f>
        <v>0</v>
      </c>
      <c r="BF130" s="148">
        <f>IF(N130="snížená",J130,0)</f>
        <v>0</v>
      </c>
      <c r="BG130" s="148">
        <f>IF(N130="zákl. přenesená",J130,0)</f>
        <v>0</v>
      </c>
      <c r="BH130" s="148">
        <f>IF(N130="sníž. přenesená",J130,0)</f>
        <v>0</v>
      </c>
      <c r="BI130" s="148">
        <f>IF(N130="nulová",J130,0)</f>
        <v>0</v>
      </c>
      <c r="BJ130" s="16" t="s">
        <v>83</v>
      </c>
      <c r="BK130" s="148">
        <f>ROUND(I130*H130,2)</f>
        <v>0</v>
      </c>
      <c r="BL130" s="16" t="s">
        <v>148</v>
      </c>
      <c r="BM130" s="147" t="s">
        <v>481</v>
      </c>
    </row>
    <row r="131" spans="2:65" s="12" customFormat="1" ht="10">
      <c r="B131" s="149"/>
      <c r="D131" s="150" t="s">
        <v>150</v>
      </c>
      <c r="E131" s="151" t="s">
        <v>1</v>
      </c>
      <c r="F131" s="152" t="s">
        <v>482</v>
      </c>
      <c r="H131" s="153">
        <v>2200</v>
      </c>
      <c r="I131" s="154"/>
      <c r="L131" s="149"/>
      <c r="M131" s="155"/>
      <c r="T131" s="156"/>
      <c r="AT131" s="151" t="s">
        <v>150</v>
      </c>
      <c r="AU131" s="151" t="s">
        <v>85</v>
      </c>
      <c r="AV131" s="12" t="s">
        <v>85</v>
      </c>
      <c r="AW131" s="12" t="s">
        <v>32</v>
      </c>
      <c r="AX131" s="12" t="s">
        <v>76</v>
      </c>
      <c r="AY131" s="151" t="s">
        <v>141</v>
      </c>
    </row>
    <row r="132" spans="2:65" s="12" customFormat="1" ht="10">
      <c r="B132" s="149"/>
      <c r="D132" s="150" t="s">
        <v>150</v>
      </c>
      <c r="E132" s="151" t="s">
        <v>1</v>
      </c>
      <c r="F132" s="152" t="s">
        <v>483</v>
      </c>
      <c r="H132" s="153">
        <v>720</v>
      </c>
      <c r="I132" s="154"/>
      <c r="L132" s="149"/>
      <c r="M132" s="155"/>
      <c r="T132" s="156"/>
      <c r="AT132" s="151" t="s">
        <v>150</v>
      </c>
      <c r="AU132" s="151" t="s">
        <v>85</v>
      </c>
      <c r="AV132" s="12" t="s">
        <v>85</v>
      </c>
      <c r="AW132" s="12" t="s">
        <v>32</v>
      </c>
      <c r="AX132" s="12" t="s">
        <v>76</v>
      </c>
      <c r="AY132" s="151" t="s">
        <v>141</v>
      </c>
    </row>
    <row r="133" spans="2:65" s="13" customFormat="1" ht="10">
      <c r="B133" s="157"/>
      <c r="D133" s="150" t="s">
        <v>150</v>
      </c>
      <c r="E133" s="158" t="s">
        <v>1</v>
      </c>
      <c r="F133" s="159" t="s">
        <v>191</v>
      </c>
      <c r="H133" s="160">
        <v>2920</v>
      </c>
      <c r="I133" s="161"/>
      <c r="L133" s="157"/>
      <c r="M133" s="162"/>
      <c r="T133" s="163"/>
      <c r="AT133" s="158" t="s">
        <v>150</v>
      </c>
      <c r="AU133" s="158" t="s">
        <v>85</v>
      </c>
      <c r="AV133" s="13" t="s">
        <v>148</v>
      </c>
      <c r="AW133" s="13" t="s">
        <v>32</v>
      </c>
      <c r="AX133" s="13" t="s">
        <v>83</v>
      </c>
      <c r="AY133" s="158" t="s">
        <v>141</v>
      </c>
    </row>
    <row r="134" spans="2:65" s="1" customFormat="1" ht="24.15" customHeight="1">
      <c r="B134" s="135"/>
      <c r="C134" s="136" t="s">
        <v>156</v>
      </c>
      <c r="D134" s="136" t="s">
        <v>143</v>
      </c>
      <c r="E134" s="137" t="s">
        <v>484</v>
      </c>
      <c r="F134" s="138" t="s">
        <v>485</v>
      </c>
      <c r="G134" s="139" t="s">
        <v>146</v>
      </c>
      <c r="H134" s="140">
        <v>1460</v>
      </c>
      <c r="I134" s="141"/>
      <c r="J134" s="142">
        <f>ROUND(I134*H134,2)</f>
        <v>0</v>
      </c>
      <c r="K134" s="138" t="s">
        <v>147</v>
      </c>
      <c r="L134" s="31"/>
      <c r="M134" s="143" t="s">
        <v>1</v>
      </c>
      <c r="N134" s="144" t="s">
        <v>41</v>
      </c>
      <c r="P134" s="145">
        <f>O134*H134</f>
        <v>0</v>
      </c>
      <c r="Q134" s="145">
        <v>0</v>
      </c>
      <c r="R134" s="145">
        <f>Q134*H134</f>
        <v>0</v>
      </c>
      <c r="S134" s="145">
        <v>0</v>
      </c>
      <c r="T134" s="146">
        <f>S134*H134</f>
        <v>0</v>
      </c>
      <c r="AR134" s="147" t="s">
        <v>148</v>
      </c>
      <c r="AT134" s="147" t="s">
        <v>143</v>
      </c>
      <c r="AU134" s="147" t="s">
        <v>85</v>
      </c>
      <c r="AY134" s="16" t="s">
        <v>141</v>
      </c>
      <c r="BE134" s="148">
        <f>IF(N134="základní",J134,0)</f>
        <v>0</v>
      </c>
      <c r="BF134" s="148">
        <f>IF(N134="snížená",J134,0)</f>
        <v>0</v>
      </c>
      <c r="BG134" s="148">
        <f>IF(N134="zákl. přenesená",J134,0)</f>
        <v>0</v>
      </c>
      <c r="BH134" s="148">
        <f>IF(N134="sníž. přenesená",J134,0)</f>
        <v>0</v>
      </c>
      <c r="BI134" s="148">
        <f>IF(N134="nulová",J134,0)</f>
        <v>0</v>
      </c>
      <c r="BJ134" s="16" t="s">
        <v>83</v>
      </c>
      <c r="BK134" s="148">
        <f>ROUND(I134*H134,2)</f>
        <v>0</v>
      </c>
      <c r="BL134" s="16" t="s">
        <v>148</v>
      </c>
      <c r="BM134" s="147" t="s">
        <v>486</v>
      </c>
    </row>
    <row r="135" spans="2:65" s="12" customFormat="1" ht="10">
      <c r="B135" s="149"/>
      <c r="D135" s="150" t="s">
        <v>150</v>
      </c>
      <c r="E135" s="151" t="s">
        <v>1</v>
      </c>
      <c r="F135" s="152" t="s">
        <v>487</v>
      </c>
      <c r="H135" s="153">
        <v>1460</v>
      </c>
      <c r="I135" s="154"/>
      <c r="L135" s="149"/>
      <c r="M135" s="155"/>
      <c r="T135" s="156"/>
      <c r="AT135" s="151" t="s">
        <v>150</v>
      </c>
      <c r="AU135" s="151" t="s">
        <v>85</v>
      </c>
      <c r="AV135" s="12" t="s">
        <v>85</v>
      </c>
      <c r="AW135" s="12" t="s">
        <v>32</v>
      </c>
      <c r="AX135" s="12" t="s">
        <v>83</v>
      </c>
      <c r="AY135" s="151" t="s">
        <v>141</v>
      </c>
    </row>
    <row r="136" spans="2:65" s="11" customFormat="1" ht="22.75" customHeight="1">
      <c r="B136" s="123"/>
      <c r="D136" s="124" t="s">
        <v>75</v>
      </c>
      <c r="E136" s="133" t="s">
        <v>165</v>
      </c>
      <c r="F136" s="133" t="s">
        <v>262</v>
      </c>
      <c r="I136" s="126"/>
      <c r="J136" s="134">
        <f>BK136</f>
        <v>0</v>
      </c>
      <c r="L136" s="123"/>
      <c r="M136" s="128"/>
      <c r="P136" s="129">
        <f>SUM(P137:P144)</f>
        <v>0</v>
      </c>
      <c r="R136" s="129">
        <f>SUM(R137:R144)</f>
        <v>894.12639999999988</v>
      </c>
      <c r="T136" s="130">
        <f>SUM(T137:T144)</f>
        <v>0</v>
      </c>
      <c r="AR136" s="124" t="s">
        <v>83</v>
      </c>
      <c r="AT136" s="131" t="s">
        <v>75</v>
      </c>
      <c r="AU136" s="131" t="s">
        <v>83</v>
      </c>
      <c r="AY136" s="124" t="s">
        <v>141</v>
      </c>
      <c r="BK136" s="132">
        <f>SUM(BK137:BK144)</f>
        <v>0</v>
      </c>
    </row>
    <row r="137" spans="2:65" s="1" customFormat="1" ht="24.15" customHeight="1">
      <c r="B137" s="135"/>
      <c r="C137" s="136" t="s">
        <v>148</v>
      </c>
      <c r="D137" s="136" t="s">
        <v>143</v>
      </c>
      <c r="E137" s="137" t="s">
        <v>488</v>
      </c>
      <c r="F137" s="138" t="s">
        <v>489</v>
      </c>
      <c r="G137" s="139" t="s">
        <v>146</v>
      </c>
      <c r="H137" s="140">
        <v>1100</v>
      </c>
      <c r="I137" s="141"/>
      <c r="J137" s="142">
        <f>ROUND(I137*H137,2)</f>
        <v>0</v>
      </c>
      <c r="K137" s="138" t="s">
        <v>490</v>
      </c>
      <c r="L137" s="31"/>
      <c r="M137" s="143" t="s">
        <v>1</v>
      </c>
      <c r="N137" s="144" t="s">
        <v>41</v>
      </c>
      <c r="P137" s="145">
        <f>O137*H137</f>
        <v>0</v>
      </c>
      <c r="Q137" s="145">
        <v>0.46</v>
      </c>
      <c r="R137" s="145">
        <f>Q137*H137</f>
        <v>506</v>
      </c>
      <c r="S137" s="145">
        <v>0</v>
      </c>
      <c r="T137" s="146">
        <f>S137*H137</f>
        <v>0</v>
      </c>
      <c r="AR137" s="147" t="s">
        <v>148</v>
      </c>
      <c r="AT137" s="147" t="s">
        <v>143</v>
      </c>
      <c r="AU137" s="147" t="s">
        <v>85</v>
      </c>
      <c r="AY137" s="16" t="s">
        <v>141</v>
      </c>
      <c r="BE137" s="148">
        <f>IF(N137="základní",J137,0)</f>
        <v>0</v>
      </c>
      <c r="BF137" s="148">
        <f>IF(N137="snížená",J137,0)</f>
        <v>0</v>
      </c>
      <c r="BG137" s="148">
        <f>IF(N137="zákl. přenesená",J137,0)</f>
        <v>0</v>
      </c>
      <c r="BH137" s="148">
        <f>IF(N137="sníž. přenesená",J137,0)</f>
        <v>0</v>
      </c>
      <c r="BI137" s="148">
        <f>IF(N137="nulová",J137,0)</f>
        <v>0</v>
      </c>
      <c r="BJ137" s="16" t="s">
        <v>83</v>
      </c>
      <c r="BK137" s="148">
        <f>ROUND(I137*H137,2)</f>
        <v>0</v>
      </c>
      <c r="BL137" s="16" t="s">
        <v>148</v>
      </c>
      <c r="BM137" s="147" t="s">
        <v>491</v>
      </c>
    </row>
    <row r="138" spans="2:65" s="1" customFormat="1" ht="24.15" customHeight="1">
      <c r="B138" s="135"/>
      <c r="C138" s="136" t="s">
        <v>165</v>
      </c>
      <c r="D138" s="136" t="s">
        <v>143</v>
      </c>
      <c r="E138" s="137" t="s">
        <v>492</v>
      </c>
      <c r="F138" s="138" t="s">
        <v>493</v>
      </c>
      <c r="G138" s="139" t="s">
        <v>146</v>
      </c>
      <c r="H138" s="140">
        <v>1460</v>
      </c>
      <c r="I138" s="141"/>
      <c r="J138" s="142">
        <f>ROUND(I138*H138,2)</f>
        <v>0</v>
      </c>
      <c r="K138" s="138" t="s">
        <v>154</v>
      </c>
      <c r="L138" s="31"/>
      <c r="M138" s="143" t="s">
        <v>1</v>
      </c>
      <c r="N138" s="144" t="s">
        <v>41</v>
      </c>
      <c r="P138" s="145">
        <f>O138*H138</f>
        <v>0</v>
      </c>
      <c r="Q138" s="145">
        <v>6.0099999999999997E-3</v>
      </c>
      <c r="R138" s="145">
        <f>Q138*H138</f>
        <v>8.7745999999999995</v>
      </c>
      <c r="S138" s="145">
        <v>0</v>
      </c>
      <c r="T138" s="146">
        <f>S138*H138</f>
        <v>0</v>
      </c>
      <c r="AR138" s="147" t="s">
        <v>148</v>
      </c>
      <c r="AT138" s="147" t="s">
        <v>143</v>
      </c>
      <c r="AU138" s="147" t="s">
        <v>85</v>
      </c>
      <c r="AY138" s="16" t="s">
        <v>141</v>
      </c>
      <c r="BE138" s="148">
        <f>IF(N138="základní",J138,0)</f>
        <v>0</v>
      </c>
      <c r="BF138" s="148">
        <f>IF(N138="snížená",J138,0)</f>
        <v>0</v>
      </c>
      <c r="BG138" s="148">
        <f>IF(N138="zákl. přenesená",J138,0)</f>
        <v>0</v>
      </c>
      <c r="BH138" s="148">
        <f>IF(N138="sníž. přenesená",J138,0)</f>
        <v>0</v>
      </c>
      <c r="BI138" s="148">
        <f>IF(N138="nulová",J138,0)</f>
        <v>0</v>
      </c>
      <c r="BJ138" s="16" t="s">
        <v>83</v>
      </c>
      <c r="BK138" s="148">
        <f>ROUND(I138*H138,2)</f>
        <v>0</v>
      </c>
      <c r="BL138" s="16" t="s">
        <v>148</v>
      </c>
      <c r="BM138" s="147" t="s">
        <v>494</v>
      </c>
    </row>
    <row r="139" spans="2:65" s="12" customFormat="1" ht="10">
      <c r="B139" s="149"/>
      <c r="D139" s="150" t="s">
        <v>150</v>
      </c>
      <c r="E139" s="151" t="s">
        <v>1</v>
      </c>
      <c r="F139" s="152" t="s">
        <v>487</v>
      </c>
      <c r="H139" s="153">
        <v>1460</v>
      </c>
      <c r="I139" s="154"/>
      <c r="L139" s="149"/>
      <c r="M139" s="155"/>
      <c r="T139" s="156"/>
      <c r="AT139" s="151" t="s">
        <v>150</v>
      </c>
      <c r="AU139" s="151" t="s">
        <v>85</v>
      </c>
      <c r="AV139" s="12" t="s">
        <v>85</v>
      </c>
      <c r="AW139" s="12" t="s">
        <v>32</v>
      </c>
      <c r="AX139" s="12" t="s">
        <v>83</v>
      </c>
      <c r="AY139" s="151" t="s">
        <v>141</v>
      </c>
    </row>
    <row r="140" spans="2:65" s="1" customFormat="1" ht="24.15" customHeight="1">
      <c r="B140" s="135"/>
      <c r="C140" s="136" t="s">
        <v>169</v>
      </c>
      <c r="D140" s="136" t="s">
        <v>143</v>
      </c>
      <c r="E140" s="137" t="s">
        <v>495</v>
      </c>
      <c r="F140" s="138" t="s">
        <v>496</v>
      </c>
      <c r="G140" s="139" t="s">
        <v>146</v>
      </c>
      <c r="H140" s="140">
        <v>1460</v>
      </c>
      <c r="I140" s="141"/>
      <c r="J140" s="142">
        <f>ROUND(I140*H140,2)</f>
        <v>0</v>
      </c>
      <c r="K140" s="138" t="s">
        <v>147</v>
      </c>
      <c r="L140" s="31"/>
      <c r="M140" s="143" t="s">
        <v>1</v>
      </c>
      <c r="N140" s="144" t="s">
        <v>41</v>
      </c>
      <c r="P140" s="145">
        <f>O140*H140</f>
        <v>0</v>
      </c>
      <c r="Q140" s="145">
        <v>5.1000000000000004E-4</v>
      </c>
      <c r="R140" s="145">
        <f>Q140*H140</f>
        <v>0.74460000000000004</v>
      </c>
      <c r="S140" s="145">
        <v>0</v>
      </c>
      <c r="T140" s="146">
        <f>S140*H140</f>
        <v>0</v>
      </c>
      <c r="AR140" s="147" t="s">
        <v>148</v>
      </c>
      <c r="AT140" s="147" t="s">
        <v>143</v>
      </c>
      <c r="AU140" s="147" t="s">
        <v>85</v>
      </c>
      <c r="AY140" s="16" t="s">
        <v>141</v>
      </c>
      <c r="BE140" s="148">
        <f>IF(N140="základní",J140,0)</f>
        <v>0</v>
      </c>
      <c r="BF140" s="148">
        <f>IF(N140="snížená",J140,0)</f>
        <v>0</v>
      </c>
      <c r="BG140" s="148">
        <f>IF(N140="zákl. přenesená",J140,0)</f>
        <v>0</v>
      </c>
      <c r="BH140" s="148">
        <f>IF(N140="sníž. přenesená",J140,0)</f>
        <v>0</v>
      </c>
      <c r="BI140" s="148">
        <f>IF(N140="nulová",J140,0)</f>
        <v>0</v>
      </c>
      <c r="BJ140" s="16" t="s">
        <v>83</v>
      </c>
      <c r="BK140" s="148">
        <f>ROUND(I140*H140,2)</f>
        <v>0</v>
      </c>
      <c r="BL140" s="16" t="s">
        <v>148</v>
      </c>
      <c r="BM140" s="147" t="s">
        <v>497</v>
      </c>
    </row>
    <row r="141" spans="2:65" s="1" customFormat="1" ht="33" customHeight="1">
      <c r="B141" s="135"/>
      <c r="C141" s="136" t="s">
        <v>176</v>
      </c>
      <c r="D141" s="136" t="s">
        <v>143</v>
      </c>
      <c r="E141" s="137" t="s">
        <v>498</v>
      </c>
      <c r="F141" s="138" t="s">
        <v>499</v>
      </c>
      <c r="G141" s="139" t="s">
        <v>146</v>
      </c>
      <c r="H141" s="140">
        <v>1460</v>
      </c>
      <c r="I141" s="141"/>
      <c r="J141" s="142">
        <f>ROUND(I141*H141,2)</f>
        <v>0</v>
      </c>
      <c r="K141" s="138" t="s">
        <v>147</v>
      </c>
      <c r="L141" s="31"/>
      <c r="M141" s="143" t="s">
        <v>1</v>
      </c>
      <c r="N141" s="144" t="s">
        <v>41</v>
      </c>
      <c r="P141" s="145">
        <f>O141*H141</f>
        <v>0</v>
      </c>
      <c r="Q141" s="145">
        <v>0.10373</v>
      </c>
      <c r="R141" s="145">
        <f>Q141*H141</f>
        <v>151.44579999999999</v>
      </c>
      <c r="S141" s="145">
        <v>0</v>
      </c>
      <c r="T141" s="146">
        <f>S141*H141</f>
        <v>0</v>
      </c>
      <c r="AR141" s="147" t="s">
        <v>148</v>
      </c>
      <c r="AT141" s="147" t="s">
        <v>143</v>
      </c>
      <c r="AU141" s="147" t="s">
        <v>85</v>
      </c>
      <c r="AY141" s="16" t="s">
        <v>141</v>
      </c>
      <c r="BE141" s="148">
        <f>IF(N141="základní",J141,0)</f>
        <v>0</v>
      </c>
      <c r="BF141" s="148">
        <f>IF(N141="snížená",J141,0)</f>
        <v>0</v>
      </c>
      <c r="BG141" s="148">
        <f>IF(N141="zákl. přenesená",J141,0)</f>
        <v>0</v>
      </c>
      <c r="BH141" s="148">
        <f>IF(N141="sníž. přenesená",J141,0)</f>
        <v>0</v>
      </c>
      <c r="BI141" s="148">
        <f>IF(N141="nulová",J141,0)</f>
        <v>0</v>
      </c>
      <c r="BJ141" s="16" t="s">
        <v>83</v>
      </c>
      <c r="BK141" s="148">
        <f>ROUND(I141*H141,2)</f>
        <v>0</v>
      </c>
      <c r="BL141" s="16" t="s">
        <v>148</v>
      </c>
      <c r="BM141" s="147" t="s">
        <v>500</v>
      </c>
    </row>
    <row r="142" spans="2:65" s="12" customFormat="1" ht="10">
      <c r="B142" s="149"/>
      <c r="D142" s="150" t="s">
        <v>150</v>
      </c>
      <c r="E142" s="151" t="s">
        <v>1</v>
      </c>
      <c r="F142" s="152" t="s">
        <v>487</v>
      </c>
      <c r="H142" s="153">
        <v>1460</v>
      </c>
      <c r="I142" s="154"/>
      <c r="L142" s="149"/>
      <c r="M142" s="155"/>
      <c r="T142" s="156"/>
      <c r="AT142" s="151" t="s">
        <v>150</v>
      </c>
      <c r="AU142" s="151" t="s">
        <v>85</v>
      </c>
      <c r="AV142" s="12" t="s">
        <v>85</v>
      </c>
      <c r="AW142" s="12" t="s">
        <v>32</v>
      </c>
      <c r="AX142" s="12" t="s">
        <v>83</v>
      </c>
      <c r="AY142" s="151" t="s">
        <v>141</v>
      </c>
    </row>
    <row r="143" spans="2:65" s="1" customFormat="1" ht="24.15" customHeight="1">
      <c r="B143" s="135"/>
      <c r="C143" s="136" t="s">
        <v>183</v>
      </c>
      <c r="D143" s="136" t="s">
        <v>143</v>
      </c>
      <c r="E143" s="137" t="s">
        <v>501</v>
      </c>
      <c r="F143" s="138" t="s">
        <v>502</v>
      </c>
      <c r="G143" s="139" t="s">
        <v>146</v>
      </c>
      <c r="H143" s="140">
        <v>1460</v>
      </c>
      <c r="I143" s="141"/>
      <c r="J143" s="142">
        <f>ROUND(I143*H143,2)</f>
        <v>0</v>
      </c>
      <c r="K143" s="138" t="s">
        <v>147</v>
      </c>
      <c r="L143" s="31"/>
      <c r="M143" s="143" t="s">
        <v>1</v>
      </c>
      <c r="N143" s="144" t="s">
        <v>41</v>
      </c>
      <c r="P143" s="145">
        <f>O143*H143</f>
        <v>0</v>
      </c>
      <c r="Q143" s="145">
        <v>0.15559000000000001</v>
      </c>
      <c r="R143" s="145">
        <f>Q143*H143</f>
        <v>227.16140000000001</v>
      </c>
      <c r="S143" s="145">
        <v>0</v>
      </c>
      <c r="T143" s="146">
        <f>S143*H143</f>
        <v>0</v>
      </c>
      <c r="AR143" s="147" t="s">
        <v>148</v>
      </c>
      <c r="AT143" s="147" t="s">
        <v>143</v>
      </c>
      <c r="AU143" s="147" t="s">
        <v>85</v>
      </c>
      <c r="AY143" s="16" t="s">
        <v>141</v>
      </c>
      <c r="BE143" s="148">
        <f>IF(N143="základní",J143,0)</f>
        <v>0</v>
      </c>
      <c r="BF143" s="148">
        <f>IF(N143="snížená",J143,0)</f>
        <v>0</v>
      </c>
      <c r="BG143" s="148">
        <f>IF(N143="zákl. přenesená",J143,0)</f>
        <v>0</v>
      </c>
      <c r="BH143" s="148">
        <f>IF(N143="sníž. přenesená",J143,0)</f>
        <v>0</v>
      </c>
      <c r="BI143" s="148">
        <f>IF(N143="nulová",J143,0)</f>
        <v>0</v>
      </c>
      <c r="BJ143" s="16" t="s">
        <v>83</v>
      </c>
      <c r="BK143" s="148">
        <f>ROUND(I143*H143,2)</f>
        <v>0</v>
      </c>
      <c r="BL143" s="16" t="s">
        <v>148</v>
      </c>
      <c r="BM143" s="147" t="s">
        <v>503</v>
      </c>
    </row>
    <row r="144" spans="2:65" s="12" customFormat="1" ht="10">
      <c r="B144" s="149"/>
      <c r="D144" s="150" t="s">
        <v>150</v>
      </c>
      <c r="E144" s="151" t="s">
        <v>1</v>
      </c>
      <c r="F144" s="152" t="s">
        <v>487</v>
      </c>
      <c r="H144" s="153">
        <v>1460</v>
      </c>
      <c r="I144" s="154"/>
      <c r="L144" s="149"/>
      <c r="M144" s="155"/>
      <c r="T144" s="156"/>
      <c r="AT144" s="151" t="s">
        <v>150</v>
      </c>
      <c r="AU144" s="151" t="s">
        <v>85</v>
      </c>
      <c r="AV144" s="12" t="s">
        <v>85</v>
      </c>
      <c r="AW144" s="12" t="s">
        <v>32</v>
      </c>
      <c r="AX144" s="12" t="s">
        <v>83</v>
      </c>
      <c r="AY144" s="151" t="s">
        <v>141</v>
      </c>
    </row>
    <row r="145" spans="2:65" s="11" customFormat="1" ht="22.75" customHeight="1">
      <c r="B145" s="123"/>
      <c r="D145" s="124" t="s">
        <v>75</v>
      </c>
      <c r="E145" s="133" t="s">
        <v>174</v>
      </c>
      <c r="F145" s="133" t="s">
        <v>175</v>
      </c>
      <c r="I145" s="126"/>
      <c r="J145" s="134">
        <f>BK145</f>
        <v>0</v>
      </c>
      <c r="L145" s="123"/>
      <c r="M145" s="128"/>
      <c r="P145" s="129">
        <f>SUM(P146:P148)</f>
        <v>0</v>
      </c>
      <c r="R145" s="129">
        <f>SUM(R146:R148)</f>
        <v>2.1199999999999997E-2</v>
      </c>
      <c r="T145" s="130">
        <f>SUM(T146:T148)</f>
        <v>0</v>
      </c>
      <c r="AR145" s="124" t="s">
        <v>83</v>
      </c>
      <c r="AT145" s="131" t="s">
        <v>75</v>
      </c>
      <c r="AU145" s="131" t="s">
        <v>83</v>
      </c>
      <c r="AY145" s="124" t="s">
        <v>141</v>
      </c>
      <c r="BK145" s="132">
        <f>SUM(BK146:BK148)</f>
        <v>0</v>
      </c>
    </row>
    <row r="146" spans="2:65" s="1" customFormat="1" ht="33" customHeight="1">
      <c r="B146" s="135"/>
      <c r="C146" s="136" t="s">
        <v>174</v>
      </c>
      <c r="D146" s="136" t="s">
        <v>143</v>
      </c>
      <c r="E146" s="137" t="s">
        <v>504</v>
      </c>
      <c r="F146" s="138" t="s">
        <v>505</v>
      </c>
      <c r="G146" s="139" t="s">
        <v>163</v>
      </c>
      <c r="H146" s="140">
        <v>20</v>
      </c>
      <c r="I146" s="141"/>
      <c r="J146" s="142">
        <f>ROUND(I146*H146,2)</f>
        <v>0</v>
      </c>
      <c r="K146" s="138" t="s">
        <v>147</v>
      </c>
      <c r="L146" s="31"/>
      <c r="M146" s="143" t="s">
        <v>1</v>
      </c>
      <c r="N146" s="144" t="s">
        <v>41</v>
      </c>
      <c r="P146" s="145">
        <f>O146*H146</f>
        <v>0</v>
      </c>
      <c r="Q146" s="145">
        <v>4.4999999999999999E-4</v>
      </c>
      <c r="R146" s="145">
        <f>Q146*H146</f>
        <v>8.9999999999999993E-3</v>
      </c>
      <c r="S146" s="145">
        <v>0</v>
      </c>
      <c r="T146" s="146">
        <f>S146*H146</f>
        <v>0</v>
      </c>
      <c r="AR146" s="147" t="s">
        <v>148</v>
      </c>
      <c r="AT146" s="147" t="s">
        <v>143</v>
      </c>
      <c r="AU146" s="147" t="s">
        <v>85</v>
      </c>
      <c r="AY146" s="16" t="s">
        <v>141</v>
      </c>
      <c r="BE146" s="148">
        <f>IF(N146="základní",J146,0)</f>
        <v>0</v>
      </c>
      <c r="BF146" s="148">
        <f>IF(N146="snížená",J146,0)</f>
        <v>0</v>
      </c>
      <c r="BG146" s="148">
        <f>IF(N146="zákl. přenesená",J146,0)</f>
        <v>0</v>
      </c>
      <c r="BH146" s="148">
        <f>IF(N146="sníž. přenesená",J146,0)</f>
        <v>0</v>
      </c>
      <c r="BI146" s="148">
        <f>IF(N146="nulová",J146,0)</f>
        <v>0</v>
      </c>
      <c r="BJ146" s="16" t="s">
        <v>83</v>
      </c>
      <c r="BK146" s="148">
        <f>ROUND(I146*H146,2)</f>
        <v>0</v>
      </c>
      <c r="BL146" s="16" t="s">
        <v>148</v>
      </c>
      <c r="BM146" s="147" t="s">
        <v>506</v>
      </c>
    </row>
    <row r="147" spans="2:65" s="1" customFormat="1" ht="33" customHeight="1">
      <c r="B147" s="135"/>
      <c r="C147" s="136" t="s">
        <v>197</v>
      </c>
      <c r="D147" s="136" t="s">
        <v>143</v>
      </c>
      <c r="E147" s="137" t="s">
        <v>507</v>
      </c>
      <c r="F147" s="138" t="s">
        <v>508</v>
      </c>
      <c r="G147" s="139" t="s">
        <v>163</v>
      </c>
      <c r="H147" s="140">
        <v>20</v>
      </c>
      <c r="I147" s="141"/>
      <c r="J147" s="142">
        <f>ROUND(I147*H147,2)</f>
        <v>0</v>
      </c>
      <c r="K147" s="138" t="s">
        <v>147</v>
      </c>
      <c r="L147" s="31"/>
      <c r="M147" s="143" t="s">
        <v>1</v>
      </c>
      <c r="N147" s="144" t="s">
        <v>41</v>
      </c>
      <c r="P147" s="145">
        <f>O147*H147</f>
        <v>0</v>
      </c>
      <c r="Q147" s="145">
        <v>6.0999999999999997E-4</v>
      </c>
      <c r="R147" s="145">
        <f>Q147*H147</f>
        <v>1.2199999999999999E-2</v>
      </c>
      <c r="S147" s="145">
        <v>0</v>
      </c>
      <c r="T147" s="146">
        <f>S147*H147</f>
        <v>0</v>
      </c>
      <c r="AR147" s="147" t="s">
        <v>148</v>
      </c>
      <c r="AT147" s="147" t="s">
        <v>143</v>
      </c>
      <c r="AU147" s="147" t="s">
        <v>85</v>
      </c>
      <c r="AY147" s="16" t="s">
        <v>141</v>
      </c>
      <c r="BE147" s="148">
        <f>IF(N147="základní",J147,0)</f>
        <v>0</v>
      </c>
      <c r="BF147" s="148">
        <f>IF(N147="snížená",J147,0)</f>
        <v>0</v>
      </c>
      <c r="BG147" s="148">
        <f>IF(N147="zákl. přenesená",J147,0)</f>
        <v>0</v>
      </c>
      <c r="BH147" s="148">
        <f>IF(N147="sníž. přenesená",J147,0)</f>
        <v>0</v>
      </c>
      <c r="BI147" s="148">
        <f>IF(N147="nulová",J147,0)</f>
        <v>0</v>
      </c>
      <c r="BJ147" s="16" t="s">
        <v>83</v>
      </c>
      <c r="BK147" s="148">
        <f>ROUND(I147*H147,2)</f>
        <v>0</v>
      </c>
      <c r="BL147" s="16" t="s">
        <v>148</v>
      </c>
      <c r="BM147" s="147" t="s">
        <v>509</v>
      </c>
    </row>
    <row r="148" spans="2:65" s="1" customFormat="1" ht="16.5" customHeight="1">
      <c r="B148" s="135"/>
      <c r="C148" s="136" t="s">
        <v>202</v>
      </c>
      <c r="D148" s="136" t="s">
        <v>143</v>
      </c>
      <c r="E148" s="137" t="s">
        <v>510</v>
      </c>
      <c r="F148" s="138" t="s">
        <v>511</v>
      </c>
      <c r="G148" s="139" t="s">
        <v>163</v>
      </c>
      <c r="H148" s="140">
        <v>20</v>
      </c>
      <c r="I148" s="141"/>
      <c r="J148" s="142">
        <f>ROUND(I148*H148,2)</f>
        <v>0</v>
      </c>
      <c r="K148" s="138" t="s">
        <v>147</v>
      </c>
      <c r="L148" s="31"/>
      <c r="M148" s="143" t="s">
        <v>1</v>
      </c>
      <c r="N148" s="144" t="s">
        <v>41</v>
      </c>
      <c r="P148" s="145">
        <f>O148*H148</f>
        <v>0</v>
      </c>
      <c r="Q148" s="145">
        <v>0</v>
      </c>
      <c r="R148" s="145">
        <f>Q148*H148</f>
        <v>0</v>
      </c>
      <c r="S148" s="145">
        <v>0</v>
      </c>
      <c r="T148" s="146">
        <f>S148*H148</f>
        <v>0</v>
      </c>
      <c r="AR148" s="147" t="s">
        <v>148</v>
      </c>
      <c r="AT148" s="147" t="s">
        <v>143</v>
      </c>
      <c r="AU148" s="147" t="s">
        <v>85</v>
      </c>
      <c r="AY148" s="16" t="s">
        <v>141</v>
      </c>
      <c r="BE148" s="148">
        <f>IF(N148="základní",J148,0)</f>
        <v>0</v>
      </c>
      <c r="BF148" s="148">
        <f>IF(N148="snížená",J148,0)</f>
        <v>0</v>
      </c>
      <c r="BG148" s="148">
        <f>IF(N148="zákl. přenesená",J148,0)</f>
        <v>0</v>
      </c>
      <c r="BH148" s="148">
        <f>IF(N148="sníž. přenesená",J148,0)</f>
        <v>0</v>
      </c>
      <c r="BI148" s="148">
        <f>IF(N148="nulová",J148,0)</f>
        <v>0</v>
      </c>
      <c r="BJ148" s="16" t="s">
        <v>83</v>
      </c>
      <c r="BK148" s="148">
        <f>ROUND(I148*H148,2)</f>
        <v>0</v>
      </c>
      <c r="BL148" s="16" t="s">
        <v>148</v>
      </c>
      <c r="BM148" s="147" t="s">
        <v>512</v>
      </c>
    </row>
    <row r="149" spans="2:65" s="11" customFormat="1" ht="22.75" customHeight="1">
      <c r="B149" s="123"/>
      <c r="D149" s="124" t="s">
        <v>75</v>
      </c>
      <c r="E149" s="133" t="s">
        <v>181</v>
      </c>
      <c r="F149" s="133" t="s">
        <v>182</v>
      </c>
      <c r="I149" s="126"/>
      <c r="J149" s="134">
        <f>BK149</f>
        <v>0</v>
      </c>
      <c r="L149" s="123"/>
      <c r="M149" s="128"/>
      <c r="P149" s="129">
        <f>SUM(P150:P156)</f>
        <v>0</v>
      </c>
      <c r="R149" s="129">
        <f>SUM(R150:R156)</f>
        <v>0</v>
      </c>
      <c r="T149" s="130">
        <f>SUM(T150:T156)</f>
        <v>0</v>
      </c>
      <c r="AR149" s="124" t="s">
        <v>83</v>
      </c>
      <c r="AT149" s="131" t="s">
        <v>75</v>
      </c>
      <c r="AU149" s="131" t="s">
        <v>83</v>
      </c>
      <c r="AY149" s="124" t="s">
        <v>141</v>
      </c>
      <c r="BK149" s="132">
        <f>SUM(BK150:BK156)</f>
        <v>0</v>
      </c>
    </row>
    <row r="150" spans="2:65" s="1" customFormat="1" ht="21.75" customHeight="1">
      <c r="B150" s="135"/>
      <c r="C150" s="136" t="s">
        <v>8</v>
      </c>
      <c r="D150" s="136" t="s">
        <v>143</v>
      </c>
      <c r="E150" s="137" t="s">
        <v>192</v>
      </c>
      <c r="F150" s="138" t="s">
        <v>193</v>
      </c>
      <c r="G150" s="139" t="s">
        <v>186</v>
      </c>
      <c r="H150" s="140">
        <v>775.8</v>
      </c>
      <c r="I150" s="141"/>
      <c r="J150" s="142">
        <f>ROUND(I150*H150,2)</f>
        <v>0</v>
      </c>
      <c r="K150" s="138" t="s">
        <v>147</v>
      </c>
      <c r="L150" s="31"/>
      <c r="M150" s="143" t="s">
        <v>1</v>
      </c>
      <c r="N150" s="144" t="s">
        <v>41</v>
      </c>
      <c r="P150" s="145">
        <f>O150*H150</f>
        <v>0</v>
      </c>
      <c r="Q150" s="145">
        <v>0</v>
      </c>
      <c r="R150" s="145">
        <f>Q150*H150</f>
        <v>0</v>
      </c>
      <c r="S150" s="145">
        <v>0</v>
      </c>
      <c r="T150" s="146">
        <f>S150*H150</f>
        <v>0</v>
      </c>
      <c r="AR150" s="147" t="s">
        <v>148</v>
      </c>
      <c r="AT150" s="147" t="s">
        <v>143</v>
      </c>
      <c r="AU150" s="147" t="s">
        <v>85</v>
      </c>
      <c r="AY150" s="16" t="s">
        <v>141</v>
      </c>
      <c r="BE150" s="148">
        <f>IF(N150="základní",J150,0)</f>
        <v>0</v>
      </c>
      <c r="BF150" s="148">
        <f>IF(N150="snížená",J150,0)</f>
        <v>0</v>
      </c>
      <c r="BG150" s="148">
        <f>IF(N150="zákl. přenesená",J150,0)</f>
        <v>0</v>
      </c>
      <c r="BH150" s="148">
        <f>IF(N150="sníž. přenesená",J150,0)</f>
        <v>0</v>
      </c>
      <c r="BI150" s="148">
        <f>IF(N150="nulová",J150,0)</f>
        <v>0</v>
      </c>
      <c r="BJ150" s="16" t="s">
        <v>83</v>
      </c>
      <c r="BK150" s="148">
        <f>ROUND(I150*H150,2)</f>
        <v>0</v>
      </c>
      <c r="BL150" s="16" t="s">
        <v>148</v>
      </c>
      <c r="BM150" s="147" t="s">
        <v>513</v>
      </c>
    </row>
    <row r="151" spans="2:65" s="1" customFormat="1" ht="24.15" customHeight="1">
      <c r="B151" s="135"/>
      <c r="C151" s="136" t="s">
        <v>210</v>
      </c>
      <c r="D151" s="136" t="s">
        <v>143</v>
      </c>
      <c r="E151" s="137" t="s">
        <v>198</v>
      </c>
      <c r="F151" s="138" t="s">
        <v>199</v>
      </c>
      <c r="G151" s="139" t="s">
        <v>186</v>
      </c>
      <c r="H151" s="140">
        <v>2327.4</v>
      </c>
      <c r="I151" s="141"/>
      <c r="J151" s="142">
        <f>ROUND(I151*H151,2)</f>
        <v>0</v>
      </c>
      <c r="K151" s="138" t="s">
        <v>147</v>
      </c>
      <c r="L151" s="31"/>
      <c r="M151" s="143" t="s">
        <v>1</v>
      </c>
      <c r="N151" s="144" t="s">
        <v>41</v>
      </c>
      <c r="P151" s="145">
        <f>O151*H151</f>
        <v>0</v>
      </c>
      <c r="Q151" s="145">
        <v>0</v>
      </c>
      <c r="R151" s="145">
        <f>Q151*H151</f>
        <v>0</v>
      </c>
      <c r="S151" s="145">
        <v>0</v>
      </c>
      <c r="T151" s="146">
        <f>S151*H151</f>
        <v>0</v>
      </c>
      <c r="AR151" s="147" t="s">
        <v>148</v>
      </c>
      <c r="AT151" s="147" t="s">
        <v>143</v>
      </c>
      <c r="AU151" s="147" t="s">
        <v>85</v>
      </c>
      <c r="AY151" s="16" t="s">
        <v>141</v>
      </c>
      <c r="BE151" s="148">
        <f>IF(N151="základní",J151,0)</f>
        <v>0</v>
      </c>
      <c r="BF151" s="148">
        <f>IF(N151="snížená",J151,0)</f>
        <v>0</v>
      </c>
      <c r="BG151" s="148">
        <f>IF(N151="zákl. přenesená",J151,0)</f>
        <v>0</v>
      </c>
      <c r="BH151" s="148">
        <f>IF(N151="sníž. přenesená",J151,0)</f>
        <v>0</v>
      </c>
      <c r="BI151" s="148">
        <f>IF(N151="nulová",J151,0)</f>
        <v>0</v>
      </c>
      <c r="BJ151" s="16" t="s">
        <v>83</v>
      </c>
      <c r="BK151" s="148">
        <f>ROUND(I151*H151,2)</f>
        <v>0</v>
      </c>
      <c r="BL151" s="16" t="s">
        <v>148</v>
      </c>
      <c r="BM151" s="147" t="s">
        <v>514</v>
      </c>
    </row>
    <row r="152" spans="2:65" s="12" customFormat="1" ht="10">
      <c r="B152" s="149"/>
      <c r="D152" s="150" t="s">
        <v>150</v>
      </c>
      <c r="F152" s="152" t="s">
        <v>515</v>
      </c>
      <c r="H152" s="153">
        <v>2327.4</v>
      </c>
      <c r="I152" s="154"/>
      <c r="L152" s="149"/>
      <c r="M152" s="155"/>
      <c r="T152" s="156"/>
      <c r="AT152" s="151" t="s">
        <v>150</v>
      </c>
      <c r="AU152" s="151" t="s">
        <v>85</v>
      </c>
      <c r="AV152" s="12" t="s">
        <v>85</v>
      </c>
      <c r="AW152" s="12" t="s">
        <v>3</v>
      </c>
      <c r="AX152" s="12" t="s">
        <v>83</v>
      </c>
      <c r="AY152" s="151" t="s">
        <v>141</v>
      </c>
    </row>
    <row r="153" spans="2:65" s="1" customFormat="1" ht="24.15" customHeight="1">
      <c r="B153" s="135"/>
      <c r="C153" s="136" t="s">
        <v>214</v>
      </c>
      <c r="D153" s="136" t="s">
        <v>143</v>
      </c>
      <c r="E153" s="137" t="s">
        <v>203</v>
      </c>
      <c r="F153" s="138" t="s">
        <v>204</v>
      </c>
      <c r="G153" s="139" t="s">
        <v>186</v>
      </c>
      <c r="H153" s="140">
        <v>775.8</v>
      </c>
      <c r="I153" s="141"/>
      <c r="J153" s="142">
        <f>ROUND(I153*H153,2)</f>
        <v>0</v>
      </c>
      <c r="K153" s="138" t="s">
        <v>147</v>
      </c>
      <c r="L153" s="31"/>
      <c r="M153" s="143" t="s">
        <v>1</v>
      </c>
      <c r="N153" s="144" t="s">
        <v>41</v>
      </c>
      <c r="P153" s="145">
        <f>O153*H153</f>
        <v>0</v>
      </c>
      <c r="Q153" s="145">
        <v>0</v>
      </c>
      <c r="R153" s="145">
        <f>Q153*H153</f>
        <v>0</v>
      </c>
      <c r="S153" s="145">
        <v>0</v>
      </c>
      <c r="T153" s="146">
        <f>S153*H153</f>
        <v>0</v>
      </c>
      <c r="AR153" s="147" t="s">
        <v>148</v>
      </c>
      <c r="AT153" s="147" t="s">
        <v>143</v>
      </c>
      <c r="AU153" s="147" t="s">
        <v>85</v>
      </c>
      <c r="AY153" s="16" t="s">
        <v>141</v>
      </c>
      <c r="BE153" s="148">
        <f>IF(N153="základní",J153,0)</f>
        <v>0</v>
      </c>
      <c r="BF153" s="148">
        <f>IF(N153="snížená",J153,0)</f>
        <v>0</v>
      </c>
      <c r="BG153" s="148">
        <f>IF(N153="zákl. přenesená",J153,0)</f>
        <v>0</v>
      </c>
      <c r="BH153" s="148">
        <f>IF(N153="sníž. přenesená",J153,0)</f>
        <v>0</v>
      </c>
      <c r="BI153" s="148">
        <f>IF(N153="nulová",J153,0)</f>
        <v>0</v>
      </c>
      <c r="BJ153" s="16" t="s">
        <v>83</v>
      </c>
      <c r="BK153" s="148">
        <f>ROUND(I153*H153,2)</f>
        <v>0</v>
      </c>
      <c r="BL153" s="16" t="s">
        <v>148</v>
      </c>
      <c r="BM153" s="147" t="s">
        <v>516</v>
      </c>
    </row>
    <row r="154" spans="2:65" s="1" customFormat="1" ht="44.25" customHeight="1">
      <c r="B154" s="135"/>
      <c r="C154" s="136" t="s">
        <v>279</v>
      </c>
      <c r="D154" s="136" t="s">
        <v>143</v>
      </c>
      <c r="E154" s="137" t="s">
        <v>211</v>
      </c>
      <c r="F154" s="138" t="s">
        <v>517</v>
      </c>
      <c r="G154" s="139" t="s">
        <v>186</v>
      </c>
      <c r="H154" s="140">
        <v>440</v>
      </c>
      <c r="I154" s="141"/>
      <c r="J154" s="142">
        <f>ROUND(I154*H154,2)</f>
        <v>0</v>
      </c>
      <c r="K154" s="138" t="s">
        <v>147</v>
      </c>
      <c r="L154" s="31"/>
      <c r="M154" s="143" t="s">
        <v>1</v>
      </c>
      <c r="N154" s="144" t="s">
        <v>41</v>
      </c>
      <c r="P154" s="145">
        <f>O154*H154</f>
        <v>0</v>
      </c>
      <c r="Q154" s="145">
        <v>0</v>
      </c>
      <c r="R154" s="145">
        <f>Q154*H154</f>
        <v>0</v>
      </c>
      <c r="S154" s="145">
        <v>0</v>
      </c>
      <c r="T154" s="146">
        <f>S154*H154</f>
        <v>0</v>
      </c>
      <c r="AR154" s="147" t="s">
        <v>148</v>
      </c>
      <c r="AT154" s="147" t="s">
        <v>143</v>
      </c>
      <c r="AU154" s="147" t="s">
        <v>85</v>
      </c>
      <c r="AY154" s="16" t="s">
        <v>141</v>
      </c>
      <c r="BE154" s="148">
        <f>IF(N154="základní",J154,0)</f>
        <v>0</v>
      </c>
      <c r="BF154" s="148">
        <f>IF(N154="snížená",J154,0)</f>
        <v>0</v>
      </c>
      <c r="BG154" s="148">
        <f>IF(N154="zákl. přenesená",J154,0)</f>
        <v>0</v>
      </c>
      <c r="BH154" s="148">
        <f>IF(N154="sníž. přenesená",J154,0)</f>
        <v>0</v>
      </c>
      <c r="BI154" s="148">
        <f>IF(N154="nulová",J154,0)</f>
        <v>0</v>
      </c>
      <c r="BJ154" s="16" t="s">
        <v>83</v>
      </c>
      <c r="BK154" s="148">
        <f>ROUND(I154*H154,2)</f>
        <v>0</v>
      </c>
      <c r="BL154" s="16" t="s">
        <v>148</v>
      </c>
      <c r="BM154" s="147" t="s">
        <v>518</v>
      </c>
    </row>
    <row r="155" spans="2:65" s="14" customFormat="1" ht="10">
      <c r="B155" s="179"/>
      <c r="D155" s="150" t="s">
        <v>150</v>
      </c>
      <c r="E155" s="180" t="s">
        <v>1</v>
      </c>
      <c r="F155" s="181" t="s">
        <v>519</v>
      </c>
      <c r="H155" s="180" t="s">
        <v>1</v>
      </c>
      <c r="I155" s="182"/>
      <c r="L155" s="179"/>
      <c r="M155" s="183"/>
      <c r="T155" s="184"/>
      <c r="AT155" s="180" t="s">
        <v>150</v>
      </c>
      <c r="AU155" s="180" t="s">
        <v>85</v>
      </c>
      <c r="AV155" s="14" t="s">
        <v>83</v>
      </c>
      <c r="AW155" s="14" t="s">
        <v>32</v>
      </c>
      <c r="AX155" s="14" t="s">
        <v>76</v>
      </c>
      <c r="AY155" s="180" t="s">
        <v>141</v>
      </c>
    </row>
    <row r="156" spans="2:65" s="12" customFormat="1" ht="10">
      <c r="B156" s="149"/>
      <c r="D156" s="150" t="s">
        <v>150</v>
      </c>
      <c r="E156" s="151" t="s">
        <v>1</v>
      </c>
      <c r="F156" s="152" t="s">
        <v>520</v>
      </c>
      <c r="H156" s="153">
        <v>440</v>
      </c>
      <c r="I156" s="154"/>
      <c r="L156" s="149"/>
      <c r="M156" s="155"/>
      <c r="T156" s="156"/>
      <c r="AT156" s="151" t="s">
        <v>150</v>
      </c>
      <c r="AU156" s="151" t="s">
        <v>85</v>
      </c>
      <c r="AV156" s="12" t="s">
        <v>85</v>
      </c>
      <c r="AW156" s="12" t="s">
        <v>32</v>
      </c>
      <c r="AX156" s="12" t="s">
        <v>83</v>
      </c>
      <c r="AY156" s="151" t="s">
        <v>141</v>
      </c>
    </row>
    <row r="157" spans="2:65" s="11" customFormat="1" ht="22.75" customHeight="1">
      <c r="B157" s="123"/>
      <c r="D157" s="124" t="s">
        <v>75</v>
      </c>
      <c r="E157" s="133" t="s">
        <v>442</v>
      </c>
      <c r="F157" s="133" t="s">
        <v>443</v>
      </c>
      <c r="I157" s="126"/>
      <c r="J157" s="134">
        <f>BK157</f>
        <v>0</v>
      </c>
      <c r="L157" s="123"/>
      <c r="M157" s="128"/>
      <c r="P157" s="129">
        <f>SUM(P158:P160)</f>
        <v>0</v>
      </c>
      <c r="R157" s="129">
        <f>SUM(R158:R160)</f>
        <v>0</v>
      </c>
      <c r="T157" s="130">
        <f>SUM(T158:T160)</f>
        <v>0</v>
      </c>
      <c r="AR157" s="124" t="s">
        <v>83</v>
      </c>
      <c r="AT157" s="131" t="s">
        <v>75</v>
      </c>
      <c r="AU157" s="131" t="s">
        <v>83</v>
      </c>
      <c r="AY157" s="124" t="s">
        <v>141</v>
      </c>
      <c r="BK157" s="132">
        <f>SUM(BK158:BK160)</f>
        <v>0</v>
      </c>
    </row>
    <row r="158" spans="2:65" s="1" customFormat="1" ht="33" customHeight="1">
      <c r="B158" s="135"/>
      <c r="C158" s="136" t="s">
        <v>281</v>
      </c>
      <c r="D158" s="136" t="s">
        <v>143</v>
      </c>
      <c r="E158" s="137" t="s">
        <v>521</v>
      </c>
      <c r="F158" s="138" t="s">
        <v>522</v>
      </c>
      <c r="G158" s="139" t="s">
        <v>186</v>
      </c>
      <c r="H158" s="140">
        <v>894.17700000000002</v>
      </c>
      <c r="I158" s="141"/>
      <c r="J158" s="142">
        <f>ROUND(I158*H158,2)</f>
        <v>0</v>
      </c>
      <c r="K158" s="138" t="s">
        <v>147</v>
      </c>
      <c r="L158" s="31"/>
      <c r="M158" s="143" t="s">
        <v>1</v>
      </c>
      <c r="N158" s="144" t="s">
        <v>41</v>
      </c>
      <c r="P158" s="145">
        <f>O158*H158</f>
        <v>0</v>
      </c>
      <c r="Q158" s="145">
        <v>0</v>
      </c>
      <c r="R158" s="145">
        <f>Q158*H158</f>
        <v>0</v>
      </c>
      <c r="S158" s="145">
        <v>0</v>
      </c>
      <c r="T158" s="146">
        <f>S158*H158</f>
        <v>0</v>
      </c>
      <c r="AR158" s="147" t="s">
        <v>148</v>
      </c>
      <c r="AT158" s="147" t="s">
        <v>143</v>
      </c>
      <c r="AU158" s="147" t="s">
        <v>85</v>
      </c>
      <c r="AY158" s="16" t="s">
        <v>141</v>
      </c>
      <c r="BE158" s="148">
        <f>IF(N158="základní",J158,0)</f>
        <v>0</v>
      </c>
      <c r="BF158" s="148">
        <f>IF(N158="snížená",J158,0)</f>
        <v>0</v>
      </c>
      <c r="BG158" s="148">
        <f>IF(N158="zákl. přenesená",J158,0)</f>
        <v>0</v>
      </c>
      <c r="BH158" s="148">
        <f>IF(N158="sníž. přenesená",J158,0)</f>
        <v>0</v>
      </c>
      <c r="BI158" s="148">
        <f>IF(N158="nulová",J158,0)</f>
        <v>0</v>
      </c>
      <c r="BJ158" s="16" t="s">
        <v>83</v>
      </c>
      <c r="BK158" s="148">
        <f>ROUND(I158*H158,2)</f>
        <v>0</v>
      </c>
      <c r="BL158" s="16" t="s">
        <v>148</v>
      </c>
      <c r="BM158" s="147" t="s">
        <v>523</v>
      </c>
    </row>
    <row r="159" spans="2:65" s="1" customFormat="1" ht="33" customHeight="1">
      <c r="B159" s="135"/>
      <c r="C159" s="136" t="s">
        <v>286</v>
      </c>
      <c r="D159" s="136" t="s">
        <v>143</v>
      </c>
      <c r="E159" s="137" t="s">
        <v>524</v>
      </c>
      <c r="F159" s="138" t="s">
        <v>525</v>
      </c>
      <c r="G159" s="139" t="s">
        <v>186</v>
      </c>
      <c r="H159" s="140">
        <v>894.17700000000002</v>
      </c>
      <c r="I159" s="141"/>
      <c r="J159" s="142">
        <f>ROUND(I159*H159,2)</f>
        <v>0</v>
      </c>
      <c r="K159" s="138" t="s">
        <v>147</v>
      </c>
      <c r="L159" s="31"/>
      <c r="M159" s="143" t="s">
        <v>1</v>
      </c>
      <c r="N159" s="144" t="s">
        <v>41</v>
      </c>
      <c r="P159" s="145">
        <f>O159*H159</f>
        <v>0</v>
      </c>
      <c r="Q159" s="145">
        <v>0</v>
      </c>
      <c r="R159" s="145">
        <f>Q159*H159</f>
        <v>0</v>
      </c>
      <c r="S159" s="145">
        <v>0</v>
      </c>
      <c r="T159" s="146">
        <f>S159*H159</f>
        <v>0</v>
      </c>
      <c r="AR159" s="147" t="s">
        <v>148</v>
      </c>
      <c r="AT159" s="147" t="s">
        <v>143</v>
      </c>
      <c r="AU159" s="147" t="s">
        <v>85</v>
      </c>
      <c r="AY159" s="16" t="s">
        <v>141</v>
      </c>
      <c r="BE159" s="148">
        <f>IF(N159="základní",J159,0)</f>
        <v>0</v>
      </c>
      <c r="BF159" s="148">
        <f>IF(N159="snížená",J159,0)</f>
        <v>0</v>
      </c>
      <c r="BG159" s="148">
        <f>IF(N159="zákl. přenesená",J159,0)</f>
        <v>0</v>
      </c>
      <c r="BH159" s="148">
        <f>IF(N159="sníž. přenesená",J159,0)</f>
        <v>0</v>
      </c>
      <c r="BI159" s="148">
        <f>IF(N159="nulová",J159,0)</f>
        <v>0</v>
      </c>
      <c r="BJ159" s="16" t="s">
        <v>83</v>
      </c>
      <c r="BK159" s="148">
        <f>ROUND(I159*H159,2)</f>
        <v>0</v>
      </c>
      <c r="BL159" s="16" t="s">
        <v>148</v>
      </c>
      <c r="BM159" s="147" t="s">
        <v>526</v>
      </c>
    </row>
    <row r="160" spans="2:65" s="1" customFormat="1" ht="33" customHeight="1">
      <c r="B160" s="135"/>
      <c r="C160" s="136" t="s">
        <v>291</v>
      </c>
      <c r="D160" s="136" t="s">
        <v>143</v>
      </c>
      <c r="E160" s="137" t="s">
        <v>527</v>
      </c>
      <c r="F160" s="138" t="s">
        <v>528</v>
      </c>
      <c r="G160" s="139" t="s">
        <v>186</v>
      </c>
      <c r="H160" s="140">
        <v>894.17700000000002</v>
      </c>
      <c r="I160" s="141"/>
      <c r="J160" s="142">
        <f>ROUND(I160*H160,2)</f>
        <v>0</v>
      </c>
      <c r="K160" s="138" t="s">
        <v>147</v>
      </c>
      <c r="L160" s="31"/>
      <c r="M160" s="164" t="s">
        <v>1</v>
      </c>
      <c r="N160" s="165" t="s">
        <v>41</v>
      </c>
      <c r="O160" s="166"/>
      <c r="P160" s="167">
        <f>O160*H160</f>
        <v>0</v>
      </c>
      <c r="Q160" s="167">
        <v>0</v>
      </c>
      <c r="R160" s="167">
        <f>Q160*H160</f>
        <v>0</v>
      </c>
      <c r="S160" s="167">
        <v>0</v>
      </c>
      <c r="T160" s="168">
        <f>S160*H160</f>
        <v>0</v>
      </c>
      <c r="AR160" s="147" t="s">
        <v>148</v>
      </c>
      <c r="AT160" s="147" t="s">
        <v>143</v>
      </c>
      <c r="AU160" s="147" t="s">
        <v>85</v>
      </c>
      <c r="AY160" s="16" t="s">
        <v>141</v>
      </c>
      <c r="BE160" s="148">
        <f>IF(N160="základní",J160,0)</f>
        <v>0</v>
      </c>
      <c r="BF160" s="148">
        <f>IF(N160="snížená",J160,0)</f>
        <v>0</v>
      </c>
      <c r="BG160" s="148">
        <f>IF(N160="zákl. přenesená",J160,0)</f>
        <v>0</v>
      </c>
      <c r="BH160" s="148">
        <f>IF(N160="sníž. přenesená",J160,0)</f>
        <v>0</v>
      </c>
      <c r="BI160" s="148">
        <f>IF(N160="nulová",J160,0)</f>
        <v>0</v>
      </c>
      <c r="BJ160" s="16" t="s">
        <v>83</v>
      </c>
      <c r="BK160" s="148">
        <f>ROUND(I160*H160,2)</f>
        <v>0</v>
      </c>
      <c r="BL160" s="16" t="s">
        <v>148</v>
      </c>
      <c r="BM160" s="147" t="s">
        <v>529</v>
      </c>
    </row>
    <row r="161" spans="2:12" s="1" customFormat="1" ht="7" customHeight="1">
      <c r="B161" s="43"/>
      <c r="C161" s="44"/>
      <c r="D161" s="44"/>
      <c r="E161" s="44"/>
      <c r="F161" s="44"/>
      <c r="G161" s="44"/>
      <c r="H161" s="44"/>
      <c r="I161" s="44"/>
      <c r="J161" s="44"/>
      <c r="K161" s="44"/>
      <c r="L161" s="31"/>
    </row>
  </sheetData>
  <autoFilter ref="C125:K160" xr:uid="{00000000-0009-0000-0000-000003000000}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29"/>
  <sheetViews>
    <sheetView showGridLines="0" workbookViewId="0"/>
  </sheetViews>
  <sheetFormatPr defaultRowHeight="15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1" width="22.33203125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30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6" t="s">
        <v>99</v>
      </c>
    </row>
    <row r="3" spans="2:46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85</v>
      </c>
    </row>
    <row r="4" spans="2:46" ht="25" customHeight="1">
      <c r="B4" s="19"/>
      <c r="D4" s="20" t="s">
        <v>112</v>
      </c>
      <c r="L4" s="19"/>
      <c r="M4" s="92" t="s">
        <v>10</v>
      </c>
      <c r="AT4" s="16" t="s">
        <v>3</v>
      </c>
    </row>
    <row r="5" spans="2:46" ht="7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1" t="str">
        <f>'Rekapitulace stavby'!K6</f>
        <v>Oprava veřejného prostranství na ul. Javoříčko, Šumperk</v>
      </c>
      <c r="F7" s="232"/>
      <c r="G7" s="232"/>
      <c r="H7" s="232"/>
      <c r="L7" s="19"/>
    </row>
    <row r="8" spans="2:46" ht="12" customHeight="1">
      <c r="B8" s="19"/>
      <c r="D8" s="26" t="s">
        <v>113</v>
      </c>
      <c r="L8" s="19"/>
    </row>
    <row r="9" spans="2:46" s="1" customFormat="1" ht="16.5" customHeight="1">
      <c r="B9" s="31"/>
      <c r="E9" s="231" t="s">
        <v>114</v>
      </c>
      <c r="F9" s="233"/>
      <c r="G9" s="233"/>
      <c r="H9" s="233"/>
      <c r="L9" s="31"/>
    </row>
    <row r="10" spans="2:46" s="1" customFormat="1" ht="12" customHeight="1">
      <c r="B10" s="31"/>
      <c r="D10" s="26" t="s">
        <v>115</v>
      </c>
      <c r="L10" s="31"/>
    </row>
    <row r="11" spans="2:46" s="1" customFormat="1" ht="16.5" customHeight="1">
      <c r="B11" s="31"/>
      <c r="E11" s="188" t="s">
        <v>530</v>
      </c>
      <c r="F11" s="233"/>
      <c r="G11" s="233"/>
      <c r="H11" s="233"/>
      <c r="L11" s="31"/>
    </row>
    <row r="12" spans="2:46" s="1" customFormat="1" ht="10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16. 5. 2025</v>
      </c>
      <c r="L14" s="31"/>
    </row>
    <row r="15" spans="2:46" s="1" customFormat="1" ht="10.75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7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4" t="str">
        <f>'Rekapitulace stavby'!E14</f>
        <v>Vyplň údaj</v>
      </c>
      <c r="F20" s="214"/>
      <c r="G20" s="214"/>
      <c r="H20" s="214"/>
      <c r="I20" s="26" t="s">
        <v>27</v>
      </c>
      <c r="J20" s="27" t="str">
        <f>'Rekapitulace stavby'!AN14</f>
        <v>Vyplň údaj</v>
      </c>
      <c r="L20" s="31"/>
    </row>
    <row r="21" spans="2:12" s="1" customFormat="1" ht="7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">
        <v>1</v>
      </c>
      <c r="L22" s="31"/>
    </row>
    <row r="23" spans="2:12" s="1" customFormat="1" ht="18" customHeight="1">
      <c r="B23" s="31"/>
      <c r="E23" s="24" t="s">
        <v>31</v>
      </c>
      <c r="I23" s="26" t="s">
        <v>27</v>
      </c>
      <c r="J23" s="24" t="s">
        <v>1</v>
      </c>
      <c r="L23" s="31"/>
    </row>
    <row r="24" spans="2:12" s="1" customFormat="1" ht="7" customHeight="1">
      <c r="B24" s="31"/>
      <c r="L24" s="31"/>
    </row>
    <row r="25" spans="2:12" s="1" customFormat="1" ht="12" customHeight="1">
      <c r="B25" s="31"/>
      <c r="D25" s="26" t="s">
        <v>33</v>
      </c>
      <c r="I25" s="26" t="s">
        <v>25</v>
      </c>
      <c r="J25" s="24" t="s">
        <v>1</v>
      </c>
      <c r="L25" s="31"/>
    </row>
    <row r="26" spans="2:12" s="1" customFormat="1" ht="18" customHeight="1">
      <c r="B26" s="31"/>
      <c r="E26" s="24" t="s">
        <v>34</v>
      </c>
      <c r="I26" s="26" t="s">
        <v>27</v>
      </c>
      <c r="J26" s="24" t="s">
        <v>1</v>
      </c>
      <c r="L26" s="31"/>
    </row>
    <row r="27" spans="2:12" s="1" customFormat="1" ht="7" customHeight="1">
      <c r="B27" s="31"/>
      <c r="L27" s="31"/>
    </row>
    <row r="28" spans="2:12" s="1" customFormat="1" ht="12" customHeight="1">
      <c r="B28" s="31"/>
      <c r="D28" s="26" t="s">
        <v>35</v>
      </c>
      <c r="L28" s="31"/>
    </row>
    <row r="29" spans="2:12" s="7" customFormat="1" ht="16.5" customHeight="1">
      <c r="B29" s="93"/>
      <c r="E29" s="219" t="s">
        <v>1</v>
      </c>
      <c r="F29" s="219"/>
      <c r="G29" s="219"/>
      <c r="H29" s="219"/>
      <c r="L29" s="93"/>
    </row>
    <row r="30" spans="2:12" s="1" customFormat="1" ht="7" customHeight="1">
      <c r="B30" s="31"/>
      <c r="L30" s="31"/>
    </row>
    <row r="31" spans="2:12" s="1" customFormat="1" ht="7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4" customHeight="1">
      <c r="B32" s="31"/>
      <c r="D32" s="94" t="s">
        <v>36</v>
      </c>
      <c r="J32" s="65">
        <f>ROUND(J122, 2)</f>
        <v>0</v>
      </c>
      <c r="L32" s="31"/>
    </row>
    <row r="33" spans="2:12" s="1" customFormat="1" ht="7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" customHeight="1">
      <c r="B35" s="31"/>
      <c r="D35" s="54" t="s">
        <v>40</v>
      </c>
      <c r="E35" s="26" t="s">
        <v>41</v>
      </c>
      <c r="F35" s="85">
        <f>ROUND((SUM(BE122:BE128)),  2)</f>
        <v>0</v>
      </c>
      <c r="I35" s="95">
        <v>0.21</v>
      </c>
      <c r="J35" s="85">
        <f>ROUND(((SUM(BE122:BE128))*I35),  2)</f>
        <v>0</v>
      </c>
      <c r="L35" s="31"/>
    </row>
    <row r="36" spans="2:12" s="1" customFormat="1" ht="14.4" customHeight="1">
      <c r="B36" s="31"/>
      <c r="E36" s="26" t="s">
        <v>42</v>
      </c>
      <c r="F36" s="85">
        <f>ROUND((SUM(BF122:BF128)),  2)</f>
        <v>0</v>
      </c>
      <c r="I36" s="95">
        <v>0.12</v>
      </c>
      <c r="J36" s="85">
        <f>ROUND(((SUM(BF122:BF128))*I36),  2)</f>
        <v>0</v>
      </c>
      <c r="L36" s="31"/>
    </row>
    <row r="37" spans="2:12" s="1" customFormat="1" ht="14.4" hidden="1" customHeight="1">
      <c r="B37" s="31"/>
      <c r="E37" s="26" t="s">
        <v>43</v>
      </c>
      <c r="F37" s="85">
        <f>ROUND((SUM(BG122:BG128)),  2)</f>
        <v>0</v>
      </c>
      <c r="I37" s="95">
        <v>0.21</v>
      </c>
      <c r="J37" s="85">
        <f>0</f>
        <v>0</v>
      </c>
      <c r="L37" s="31"/>
    </row>
    <row r="38" spans="2:12" s="1" customFormat="1" ht="14.4" hidden="1" customHeight="1">
      <c r="B38" s="31"/>
      <c r="E38" s="26" t="s">
        <v>44</v>
      </c>
      <c r="F38" s="85">
        <f>ROUND((SUM(BH122:BH128)),  2)</f>
        <v>0</v>
      </c>
      <c r="I38" s="95">
        <v>0.12</v>
      </c>
      <c r="J38" s="85">
        <f>0</f>
        <v>0</v>
      </c>
      <c r="L38" s="31"/>
    </row>
    <row r="39" spans="2:12" s="1" customFormat="1" ht="14.4" hidden="1" customHeight="1">
      <c r="B39" s="31"/>
      <c r="E39" s="26" t="s">
        <v>45</v>
      </c>
      <c r="F39" s="85">
        <f>ROUND((SUM(BI122:BI128)),  2)</f>
        <v>0</v>
      </c>
      <c r="I39" s="95">
        <v>0</v>
      </c>
      <c r="J39" s="85">
        <f>0</f>
        <v>0</v>
      </c>
      <c r="L39" s="31"/>
    </row>
    <row r="40" spans="2:12" s="1" customFormat="1" ht="7" customHeight="1">
      <c r="B40" s="31"/>
      <c r="L40" s="31"/>
    </row>
    <row r="41" spans="2:12" s="1" customFormat="1" ht="25.4" customHeight="1">
      <c r="B41" s="31"/>
      <c r="C41" s="96"/>
      <c r="D41" s="97" t="s">
        <v>46</v>
      </c>
      <c r="E41" s="56"/>
      <c r="F41" s="56"/>
      <c r="G41" s="98" t="s">
        <v>47</v>
      </c>
      <c r="H41" s="99" t="s">
        <v>48</v>
      </c>
      <c r="I41" s="56"/>
      <c r="J41" s="100">
        <f>SUM(J32:J39)</f>
        <v>0</v>
      </c>
      <c r="K41" s="101"/>
      <c r="L41" s="31"/>
    </row>
    <row r="42" spans="2:12" s="1" customFormat="1" ht="14.4" customHeight="1">
      <c r="B42" s="31"/>
      <c r="L42" s="31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0">
      <c r="B51" s="19"/>
      <c r="L51" s="19"/>
    </row>
    <row r="52" spans="2:12" ht="10">
      <c r="B52" s="19"/>
      <c r="L52" s="19"/>
    </row>
    <row r="53" spans="2:12" ht="10">
      <c r="B53" s="19"/>
      <c r="L53" s="19"/>
    </row>
    <row r="54" spans="2:12" ht="10">
      <c r="B54" s="19"/>
      <c r="L54" s="19"/>
    </row>
    <row r="55" spans="2:12" ht="10">
      <c r="B55" s="19"/>
      <c r="L55" s="19"/>
    </row>
    <row r="56" spans="2:12" ht="10">
      <c r="B56" s="19"/>
      <c r="L56" s="19"/>
    </row>
    <row r="57" spans="2:12" ht="10">
      <c r="B57" s="19"/>
      <c r="L57" s="19"/>
    </row>
    <row r="58" spans="2:12" ht="10">
      <c r="B58" s="19"/>
      <c r="L58" s="19"/>
    </row>
    <row r="59" spans="2:12" ht="10">
      <c r="B59" s="19"/>
      <c r="L59" s="19"/>
    </row>
    <row r="60" spans="2:12" ht="10">
      <c r="B60" s="19"/>
      <c r="L60" s="19"/>
    </row>
    <row r="61" spans="2:12" s="1" customFormat="1" ht="12.5">
      <c r="B61" s="31"/>
      <c r="D61" s="42" t="s">
        <v>51</v>
      </c>
      <c r="E61" s="33"/>
      <c r="F61" s="102" t="s">
        <v>52</v>
      </c>
      <c r="G61" s="42" t="s">
        <v>51</v>
      </c>
      <c r="H61" s="33"/>
      <c r="I61" s="33"/>
      <c r="J61" s="103" t="s">
        <v>52</v>
      </c>
      <c r="K61" s="33"/>
      <c r="L61" s="31"/>
    </row>
    <row r="62" spans="2:12" ht="10">
      <c r="B62" s="19"/>
      <c r="L62" s="19"/>
    </row>
    <row r="63" spans="2:12" ht="10">
      <c r="B63" s="19"/>
      <c r="L63" s="19"/>
    </row>
    <row r="64" spans="2:12" ht="10">
      <c r="B64" s="19"/>
      <c r="L64" s="19"/>
    </row>
    <row r="65" spans="2:12" s="1" customFormat="1" ht="13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0">
      <c r="B66" s="19"/>
      <c r="L66" s="19"/>
    </row>
    <row r="67" spans="2:12" ht="10">
      <c r="B67" s="19"/>
      <c r="L67" s="19"/>
    </row>
    <row r="68" spans="2:12" ht="10">
      <c r="B68" s="19"/>
      <c r="L68" s="19"/>
    </row>
    <row r="69" spans="2:12" ht="10">
      <c r="B69" s="19"/>
      <c r="L69" s="19"/>
    </row>
    <row r="70" spans="2:12" ht="10">
      <c r="B70" s="19"/>
      <c r="L70" s="19"/>
    </row>
    <row r="71" spans="2:12" ht="10">
      <c r="B71" s="19"/>
      <c r="L71" s="19"/>
    </row>
    <row r="72" spans="2:12" ht="10">
      <c r="B72" s="19"/>
      <c r="L72" s="19"/>
    </row>
    <row r="73" spans="2:12" ht="10">
      <c r="B73" s="19"/>
      <c r="L73" s="19"/>
    </row>
    <row r="74" spans="2:12" ht="10">
      <c r="B74" s="19"/>
      <c r="L74" s="19"/>
    </row>
    <row r="75" spans="2:12" ht="10">
      <c r="B75" s="19"/>
      <c r="L75" s="19"/>
    </row>
    <row r="76" spans="2:12" s="1" customFormat="1" ht="12.5">
      <c r="B76" s="31"/>
      <c r="D76" s="42" t="s">
        <v>51</v>
      </c>
      <c r="E76" s="33"/>
      <c r="F76" s="102" t="s">
        <v>52</v>
      </c>
      <c r="G76" s="42" t="s">
        <v>51</v>
      </c>
      <c r="H76" s="33"/>
      <c r="I76" s="33"/>
      <c r="J76" s="103" t="s">
        <v>52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5" customHeight="1">
      <c r="B82" s="31"/>
      <c r="C82" s="20" t="s">
        <v>117</v>
      </c>
      <c r="L82" s="31"/>
    </row>
    <row r="83" spans="2:12" s="1" customFormat="1" ht="7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1" t="str">
        <f>E7</f>
        <v>Oprava veřejného prostranství na ul. Javoříčko, Šumperk</v>
      </c>
      <c r="F85" s="232"/>
      <c r="G85" s="232"/>
      <c r="H85" s="232"/>
      <c r="L85" s="31"/>
    </row>
    <row r="86" spans="2:12" ht="12" customHeight="1">
      <c r="B86" s="19"/>
      <c r="C86" s="26" t="s">
        <v>113</v>
      </c>
      <c r="L86" s="19"/>
    </row>
    <row r="87" spans="2:12" s="1" customFormat="1" ht="16.5" customHeight="1">
      <c r="B87" s="31"/>
      <c r="E87" s="231" t="s">
        <v>114</v>
      </c>
      <c r="F87" s="233"/>
      <c r="G87" s="233"/>
      <c r="H87" s="233"/>
      <c r="L87" s="31"/>
    </row>
    <row r="88" spans="2:12" s="1" customFormat="1" ht="12" customHeight="1">
      <c r="B88" s="31"/>
      <c r="C88" s="26" t="s">
        <v>115</v>
      </c>
      <c r="L88" s="31"/>
    </row>
    <row r="89" spans="2:12" s="1" customFormat="1" ht="16.5" customHeight="1">
      <c r="B89" s="31"/>
      <c r="E89" s="188" t="str">
        <f>E11</f>
        <v>SO 191 - Dopravní značení trvalé</v>
      </c>
      <c r="F89" s="233"/>
      <c r="G89" s="233"/>
      <c r="H89" s="233"/>
      <c r="L89" s="31"/>
    </row>
    <row r="90" spans="2:12" s="1" customFormat="1" ht="7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>Šumperk</v>
      </c>
      <c r="I91" s="26" t="s">
        <v>22</v>
      </c>
      <c r="J91" s="51" t="str">
        <f>IF(J14="","",J14)</f>
        <v>16. 5. 2025</v>
      </c>
      <c r="L91" s="31"/>
    </row>
    <row r="92" spans="2:12" s="1" customFormat="1" ht="7" customHeight="1">
      <c r="B92" s="31"/>
      <c r="L92" s="31"/>
    </row>
    <row r="93" spans="2:12" s="1" customFormat="1" ht="15.15" customHeight="1">
      <c r="B93" s="31"/>
      <c r="C93" s="26" t="s">
        <v>24</v>
      </c>
      <c r="F93" s="24" t="str">
        <f>E17</f>
        <v>Město  Šumperk</v>
      </c>
      <c r="I93" s="26" t="s">
        <v>30</v>
      </c>
      <c r="J93" s="29" t="str">
        <f>E23</f>
        <v>Ing.Zdeněk  Vitásek</v>
      </c>
      <c r="L93" s="31"/>
    </row>
    <row r="94" spans="2:12" s="1" customFormat="1" ht="15.15" customHeight="1">
      <c r="B94" s="31"/>
      <c r="C94" s="26" t="s">
        <v>28</v>
      </c>
      <c r="F94" s="24" t="str">
        <f>IF(E20="","",E20)</f>
        <v>Vyplň údaj</v>
      </c>
      <c r="I94" s="26" t="s">
        <v>33</v>
      </c>
      <c r="J94" s="29" t="str">
        <f>E26</f>
        <v>Martin  Pniok</v>
      </c>
      <c r="L94" s="31"/>
    </row>
    <row r="95" spans="2:12" s="1" customFormat="1" ht="10.25" customHeight="1">
      <c r="B95" s="31"/>
      <c r="L95" s="31"/>
    </row>
    <row r="96" spans="2:12" s="1" customFormat="1" ht="29.25" customHeight="1">
      <c r="B96" s="31"/>
      <c r="C96" s="104" t="s">
        <v>118</v>
      </c>
      <c r="D96" s="96"/>
      <c r="E96" s="96"/>
      <c r="F96" s="96"/>
      <c r="G96" s="96"/>
      <c r="H96" s="96"/>
      <c r="I96" s="96"/>
      <c r="J96" s="105" t="s">
        <v>119</v>
      </c>
      <c r="K96" s="96"/>
      <c r="L96" s="31"/>
    </row>
    <row r="97" spans="2:47" s="1" customFormat="1" ht="10.25" customHeight="1">
      <c r="B97" s="31"/>
      <c r="L97" s="31"/>
    </row>
    <row r="98" spans="2:47" s="1" customFormat="1" ht="22.75" customHeight="1">
      <c r="B98" s="31"/>
      <c r="C98" s="106" t="s">
        <v>120</v>
      </c>
      <c r="J98" s="65">
        <f>J122</f>
        <v>0</v>
      </c>
      <c r="L98" s="31"/>
      <c r="AU98" s="16" t="s">
        <v>121</v>
      </c>
    </row>
    <row r="99" spans="2:47" s="8" customFormat="1" ht="25" customHeight="1">
      <c r="B99" s="107"/>
      <c r="D99" s="108" t="s">
        <v>122</v>
      </c>
      <c r="E99" s="109"/>
      <c r="F99" s="109"/>
      <c r="G99" s="109"/>
      <c r="H99" s="109"/>
      <c r="I99" s="109"/>
      <c r="J99" s="110">
        <f>J123</f>
        <v>0</v>
      </c>
      <c r="L99" s="107"/>
    </row>
    <row r="100" spans="2:47" s="9" customFormat="1" ht="19.899999999999999" customHeight="1">
      <c r="B100" s="111"/>
      <c r="D100" s="112" t="s">
        <v>124</v>
      </c>
      <c r="E100" s="113"/>
      <c r="F100" s="113"/>
      <c r="G100" s="113"/>
      <c r="H100" s="113"/>
      <c r="I100" s="113"/>
      <c r="J100" s="114">
        <f>J124</f>
        <v>0</v>
      </c>
      <c r="L100" s="111"/>
    </row>
    <row r="101" spans="2:47" s="1" customFormat="1" ht="21.75" customHeight="1">
      <c r="B101" s="31"/>
      <c r="L101" s="31"/>
    </row>
    <row r="102" spans="2:47" s="1" customFormat="1" ht="7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31"/>
    </row>
    <row r="106" spans="2:47" s="1" customFormat="1" ht="7" customHeight="1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31"/>
    </row>
    <row r="107" spans="2:47" s="1" customFormat="1" ht="25" customHeight="1">
      <c r="B107" s="31"/>
      <c r="C107" s="20" t="s">
        <v>126</v>
      </c>
      <c r="L107" s="31"/>
    </row>
    <row r="108" spans="2:47" s="1" customFormat="1" ht="7" customHeight="1">
      <c r="B108" s="31"/>
      <c r="L108" s="31"/>
    </row>
    <row r="109" spans="2:47" s="1" customFormat="1" ht="12" customHeight="1">
      <c r="B109" s="31"/>
      <c r="C109" s="26" t="s">
        <v>16</v>
      </c>
      <c r="L109" s="31"/>
    </row>
    <row r="110" spans="2:47" s="1" customFormat="1" ht="16.5" customHeight="1">
      <c r="B110" s="31"/>
      <c r="E110" s="231" t="str">
        <f>E7</f>
        <v>Oprava veřejného prostranství na ul. Javoříčko, Šumperk</v>
      </c>
      <c r="F110" s="232"/>
      <c r="G110" s="232"/>
      <c r="H110" s="232"/>
      <c r="L110" s="31"/>
    </row>
    <row r="111" spans="2:47" ht="12" customHeight="1">
      <c r="B111" s="19"/>
      <c r="C111" s="26" t="s">
        <v>113</v>
      </c>
      <c r="L111" s="19"/>
    </row>
    <row r="112" spans="2:47" s="1" customFormat="1" ht="16.5" customHeight="1">
      <c r="B112" s="31"/>
      <c r="E112" s="231" t="s">
        <v>114</v>
      </c>
      <c r="F112" s="233"/>
      <c r="G112" s="233"/>
      <c r="H112" s="233"/>
      <c r="L112" s="31"/>
    </row>
    <row r="113" spans="2:65" s="1" customFormat="1" ht="12" customHeight="1">
      <c r="B113" s="31"/>
      <c r="C113" s="26" t="s">
        <v>115</v>
      </c>
      <c r="L113" s="31"/>
    </row>
    <row r="114" spans="2:65" s="1" customFormat="1" ht="16.5" customHeight="1">
      <c r="B114" s="31"/>
      <c r="E114" s="188" t="str">
        <f>E11</f>
        <v>SO 191 - Dopravní značení trvalé</v>
      </c>
      <c r="F114" s="233"/>
      <c r="G114" s="233"/>
      <c r="H114" s="233"/>
      <c r="L114" s="31"/>
    </row>
    <row r="115" spans="2:65" s="1" customFormat="1" ht="7" customHeight="1">
      <c r="B115" s="31"/>
      <c r="L115" s="31"/>
    </row>
    <row r="116" spans="2:65" s="1" customFormat="1" ht="12" customHeight="1">
      <c r="B116" s="31"/>
      <c r="C116" s="26" t="s">
        <v>20</v>
      </c>
      <c r="F116" s="24" t="str">
        <f>F14</f>
        <v>Šumperk</v>
      </c>
      <c r="I116" s="26" t="s">
        <v>22</v>
      </c>
      <c r="J116" s="51" t="str">
        <f>IF(J14="","",J14)</f>
        <v>16. 5. 2025</v>
      </c>
      <c r="L116" s="31"/>
    </row>
    <row r="117" spans="2:65" s="1" customFormat="1" ht="7" customHeight="1">
      <c r="B117" s="31"/>
      <c r="L117" s="31"/>
    </row>
    <row r="118" spans="2:65" s="1" customFormat="1" ht="15.15" customHeight="1">
      <c r="B118" s="31"/>
      <c r="C118" s="26" t="s">
        <v>24</v>
      </c>
      <c r="F118" s="24" t="str">
        <f>E17</f>
        <v>Město  Šumperk</v>
      </c>
      <c r="I118" s="26" t="s">
        <v>30</v>
      </c>
      <c r="J118" s="29" t="str">
        <f>E23</f>
        <v>Ing.Zdeněk  Vitásek</v>
      </c>
      <c r="L118" s="31"/>
    </row>
    <row r="119" spans="2:65" s="1" customFormat="1" ht="15.15" customHeight="1">
      <c r="B119" s="31"/>
      <c r="C119" s="26" t="s">
        <v>28</v>
      </c>
      <c r="F119" s="24" t="str">
        <f>IF(E20="","",E20)</f>
        <v>Vyplň údaj</v>
      </c>
      <c r="I119" s="26" t="s">
        <v>33</v>
      </c>
      <c r="J119" s="29" t="str">
        <f>E26</f>
        <v>Martin  Pniok</v>
      </c>
      <c r="L119" s="31"/>
    </row>
    <row r="120" spans="2:65" s="1" customFormat="1" ht="10.25" customHeight="1">
      <c r="B120" s="31"/>
      <c r="L120" s="31"/>
    </row>
    <row r="121" spans="2:65" s="10" customFormat="1" ht="29.25" customHeight="1">
      <c r="B121" s="115"/>
      <c r="C121" s="116" t="s">
        <v>127</v>
      </c>
      <c r="D121" s="117" t="s">
        <v>61</v>
      </c>
      <c r="E121" s="117" t="s">
        <v>57</v>
      </c>
      <c r="F121" s="117" t="s">
        <v>58</v>
      </c>
      <c r="G121" s="117" t="s">
        <v>128</v>
      </c>
      <c r="H121" s="117" t="s">
        <v>129</v>
      </c>
      <c r="I121" s="117" t="s">
        <v>130</v>
      </c>
      <c r="J121" s="117" t="s">
        <v>119</v>
      </c>
      <c r="K121" s="118" t="s">
        <v>131</v>
      </c>
      <c r="L121" s="115"/>
      <c r="M121" s="58" t="s">
        <v>1</v>
      </c>
      <c r="N121" s="59" t="s">
        <v>40</v>
      </c>
      <c r="O121" s="59" t="s">
        <v>132</v>
      </c>
      <c r="P121" s="59" t="s">
        <v>133</v>
      </c>
      <c r="Q121" s="59" t="s">
        <v>134</v>
      </c>
      <c r="R121" s="59" t="s">
        <v>135</v>
      </c>
      <c r="S121" s="59" t="s">
        <v>136</v>
      </c>
      <c r="T121" s="60" t="s">
        <v>137</v>
      </c>
    </row>
    <row r="122" spans="2:65" s="1" customFormat="1" ht="22.75" customHeight="1">
      <c r="B122" s="31"/>
      <c r="C122" s="63" t="s">
        <v>138</v>
      </c>
      <c r="J122" s="119">
        <f>BK122</f>
        <v>0</v>
      </c>
      <c r="L122" s="31"/>
      <c r="M122" s="61"/>
      <c r="N122" s="52"/>
      <c r="O122" s="52"/>
      <c r="P122" s="120">
        <f>P123</f>
        <v>0</v>
      </c>
      <c r="Q122" s="52"/>
      <c r="R122" s="120">
        <f>R123</f>
        <v>8.0000000000000002E-3</v>
      </c>
      <c r="S122" s="52"/>
      <c r="T122" s="121">
        <f>T123</f>
        <v>0</v>
      </c>
      <c r="AT122" s="16" t="s">
        <v>75</v>
      </c>
      <c r="AU122" s="16" t="s">
        <v>121</v>
      </c>
      <c r="BK122" s="122">
        <f>BK123</f>
        <v>0</v>
      </c>
    </row>
    <row r="123" spans="2:65" s="11" customFormat="1" ht="25.9" customHeight="1">
      <c r="B123" s="123"/>
      <c r="D123" s="124" t="s">
        <v>75</v>
      </c>
      <c r="E123" s="125" t="s">
        <v>139</v>
      </c>
      <c r="F123" s="125" t="s">
        <v>140</v>
      </c>
      <c r="I123" s="126"/>
      <c r="J123" s="127">
        <f>BK123</f>
        <v>0</v>
      </c>
      <c r="L123" s="123"/>
      <c r="M123" s="128"/>
      <c r="P123" s="129">
        <f>P124</f>
        <v>0</v>
      </c>
      <c r="R123" s="129">
        <f>R124</f>
        <v>8.0000000000000002E-3</v>
      </c>
      <c r="T123" s="130">
        <f>T124</f>
        <v>0</v>
      </c>
      <c r="AR123" s="124" t="s">
        <v>83</v>
      </c>
      <c r="AT123" s="131" t="s">
        <v>75</v>
      </c>
      <c r="AU123" s="131" t="s">
        <v>76</v>
      </c>
      <c r="AY123" s="124" t="s">
        <v>141</v>
      </c>
      <c r="BK123" s="132">
        <f>BK124</f>
        <v>0</v>
      </c>
    </row>
    <row r="124" spans="2:65" s="11" customFormat="1" ht="22.75" customHeight="1">
      <c r="B124" s="123"/>
      <c r="D124" s="124" t="s">
        <v>75</v>
      </c>
      <c r="E124" s="133" t="s">
        <v>174</v>
      </c>
      <c r="F124" s="133" t="s">
        <v>175</v>
      </c>
      <c r="I124" s="126"/>
      <c r="J124" s="134">
        <f>BK124</f>
        <v>0</v>
      </c>
      <c r="L124" s="123"/>
      <c r="M124" s="128"/>
      <c r="P124" s="129">
        <f>SUM(P125:P128)</f>
        <v>0</v>
      </c>
      <c r="R124" s="129">
        <f>SUM(R125:R128)</f>
        <v>8.0000000000000002E-3</v>
      </c>
      <c r="T124" s="130">
        <f>SUM(T125:T128)</f>
        <v>0</v>
      </c>
      <c r="AR124" s="124" t="s">
        <v>83</v>
      </c>
      <c r="AT124" s="131" t="s">
        <v>75</v>
      </c>
      <c r="AU124" s="131" t="s">
        <v>83</v>
      </c>
      <c r="AY124" s="124" t="s">
        <v>141</v>
      </c>
      <c r="BK124" s="132">
        <f>SUM(BK125:BK128)</f>
        <v>0</v>
      </c>
    </row>
    <row r="125" spans="2:65" s="1" customFormat="1" ht="24.15" customHeight="1">
      <c r="B125" s="135"/>
      <c r="C125" s="136" t="s">
        <v>83</v>
      </c>
      <c r="D125" s="136" t="s">
        <v>143</v>
      </c>
      <c r="E125" s="137" t="s">
        <v>531</v>
      </c>
      <c r="F125" s="138" t="s">
        <v>532</v>
      </c>
      <c r="G125" s="139" t="s">
        <v>163</v>
      </c>
      <c r="H125" s="140">
        <v>80</v>
      </c>
      <c r="I125" s="141"/>
      <c r="J125" s="142">
        <f>ROUND(I125*H125,2)</f>
        <v>0</v>
      </c>
      <c r="K125" s="138" t="s">
        <v>147</v>
      </c>
      <c r="L125" s="31"/>
      <c r="M125" s="143" t="s">
        <v>1</v>
      </c>
      <c r="N125" s="144" t="s">
        <v>41</v>
      </c>
      <c r="P125" s="145">
        <f>O125*H125</f>
        <v>0</v>
      </c>
      <c r="Q125" s="145">
        <v>1E-4</v>
      </c>
      <c r="R125" s="145">
        <f>Q125*H125</f>
        <v>8.0000000000000002E-3</v>
      </c>
      <c r="S125" s="145">
        <v>0</v>
      </c>
      <c r="T125" s="146">
        <f>S125*H125</f>
        <v>0</v>
      </c>
      <c r="AR125" s="147" t="s">
        <v>148</v>
      </c>
      <c r="AT125" s="147" t="s">
        <v>143</v>
      </c>
      <c r="AU125" s="147" t="s">
        <v>85</v>
      </c>
      <c r="AY125" s="16" t="s">
        <v>141</v>
      </c>
      <c r="BE125" s="148">
        <f>IF(N125="základní",J125,0)</f>
        <v>0</v>
      </c>
      <c r="BF125" s="148">
        <f>IF(N125="snížená",J125,0)</f>
        <v>0</v>
      </c>
      <c r="BG125" s="148">
        <f>IF(N125="zákl. přenesená",J125,0)</f>
        <v>0</v>
      </c>
      <c r="BH125" s="148">
        <f>IF(N125="sníž. přenesená",J125,0)</f>
        <v>0</v>
      </c>
      <c r="BI125" s="148">
        <f>IF(N125="nulová",J125,0)</f>
        <v>0</v>
      </c>
      <c r="BJ125" s="16" t="s">
        <v>83</v>
      </c>
      <c r="BK125" s="148">
        <f>ROUND(I125*H125,2)</f>
        <v>0</v>
      </c>
      <c r="BL125" s="16" t="s">
        <v>148</v>
      </c>
      <c r="BM125" s="147" t="s">
        <v>533</v>
      </c>
    </row>
    <row r="126" spans="2:65" s="14" customFormat="1" ht="10">
      <c r="B126" s="179"/>
      <c r="D126" s="150" t="s">
        <v>150</v>
      </c>
      <c r="E126" s="180" t="s">
        <v>1</v>
      </c>
      <c r="F126" s="181" t="s">
        <v>534</v>
      </c>
      <c r="H126" s="180" t="s">
        <v>1</v>
      </c>
      <c r="I126" s="182"/>
      <c r="L126" s="179"/>
      <c r="M126" s="183"/>
      <c r="T126" s="184"/>
      <c r="AT126" s="180" t="s">
        <v>150</v>
      </c>
      <c r="AU126" s="180" t="s">
        <v>85</v>
      </c>
      <c r="AV126" s="14" t="s">
        <v>83</v>
      </c>
      <c r="AW126" s="14" t="s">
        <v>32</v>
      </c>
      <c r="AX126" s="14" t="s">
        <v>76</v>
      </c>
      <c r="AY126" s="180" t="s">
        <v>141</v>
      </c>
    </row>
    <row r="127" spans="2:65" s="12" customFormat="1" ht="10">
      <c r="B127" s="149"/>
      <c r="D127" s="150" t="s">
        <v>150</v>
      </c>
      <c r="E127" s="151" t="s">
        <v>1</v>
      </c>
      <c r="F127" s="152" t="s">
        <v>535</v>
      </c>
      <c r="H127" s="153">
        <v>80</v>
      </c>
      <c r="I127" s="154"/>
      <c r="L127" s="149"/>
      <c r="M127" s="155"/>
      <c r="T127" s="156"/>
      <c r="AT127" s="151" t="s">
        <v>150</v>
      </c>
      <c r="AU127" s="151" t="s">
        <v>85</v>
      </c>
      <c r="AV127" s="12" t="s">
        <v>85</v>
      </c>
      <c r="AW127" s="12" t="s">
        <v>32</v>
      </c>
      <c r="AX127" s="12" t="s">
        <v>83</v>
      </c>
      <c r="AY127" s="151" t="s">
        <v>141</v>
      </c>
    </row>
    <row r="128" spans="2:65" s="1" customFormat="1" ht="16.5" customHeight="1">
      <c r="B128" s="135"/>
      <c r="C128" s="136" t="s">
        <v>85</v>
      </c>
      <c r="D128" s="136" t="s">
        <v>143</v>
      </c>
      <c r="E128" s="137" t="s">
        <v>536</v>
      </c>
      <c r="F128" s="138" t="s">
        <v>537</v>
      </c>
      <c r="G128" s="139" t="s">
        <v>163</v>
      </c>
      <c r="H128" s="140">
        <v>80</v>
      </c>
      <c r="I128" s="141"/>
      <c r="J128" s="142">
        <f>ROUND(I128*H128,2)</f>
        <v>0</v>
      </c>
      <c r="K128" s="138" t="s">
        <v>147</v>
      </c>
      <c r="L128" s="31"/>
      <c r="M128" s="164" t="s">
        <v>1</v>
      </c>
      <c r="N128" s="165" t="s">
        <v>41</v>
      </c>
      <c r="O128" s="166"/>
      <c r="P128" s="167">
        <f>O128*H128</f>
        <v>0</v>
      </c>
      <c r="Q128" s="167">
        <v>0</v>
      </c>
      <c r="R128" s="167">
        <f>Q128*H128</f>
        <v>0</v>
      </c>
      <c r="S128" s="167">
        <v>0</v>
      </c>
      <c r="T128" s="168">
        <f>S128*H128</f>
        <v>0</v>
      </c>
      <c r="AR128" s="147" t="s">
        <v>148</v>
      </c>
      <c r="AT128" s="147" t="s">
        <v>143</v>
      </c>
      <c r="AU128" s="147" t="s">
        <v>85</v>
      </c>
      <c r="AY128" s="16" t="s">
        <v>141</v>
      </c>
      <c r="BE128" s="148">
        <f>IF(N128="základní",J128,0)</f>
        <v>0</v>
      </c>
      <c r="BF128" s="148">
        <f>IF(N128="snížená",J128,0)</f>
        <v>0</v>
      </c>
      <c r="BG128" s="148">
        <f>IF(N128="zákl. přenesená",J128,0)</f>
        <v>0</v>
      </c>
      <c r="BH128" s="148">
        <f>IF(N128="sníž. přenesená",J128,0)</f>
        <v>0</v>
      </c>
      <c r="BI128" s="148">
        <f>IF(N128="nulová",J128,0)</f>
        <v>0</v>
      </c>
      <c r="BJ128" s="16" t="s">
        <v>83</v>
      </c>
      <c r="BK128" s="148">
        <f>ROUND(I128*H128,2)</f>
        <v>0</v>
      </c>
      <c r="BL128" s="16" t="s">
        <v>148</v>
      </c>
      <c r="BM128" s="147" t="s">
        <v>538</v>
      </c>
    </row>
    <row r="129" spans="2:12" s="1" customFormat="1" ht="7" customHeight="1">
      <c r="B129" s="43"/>
      <c r="C129" s="44"/>
      <c r="D129" s="44"/>
      <c r="E129" s="44"/>
      <c r="F129" s="44"/>
      <c r="G129" s="44"/>
      <c r="H129" s="44"/>
      <c r="I129" s="44"/>
      <c r="J129" s="44"/>
      <c r="K129" s="44"/>
      <c r="L129" s="31"/>
    </row>
  </sheetData>
  <autoFilter ref="C121:K128" xr:uid="{00000000-0009-0000-0000-000004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41"/>
  <sheetViews>
    <sheetView showGridLines="0" workbookViewId="0"/>
  </sheetViews>
  <sheetFormatPr defaultRowHeight="15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1" width="22.33203125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30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6" t="s">
        <v>102</v>
      </c>
    </row>
    <row r="3" spans="2:46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85</v>
      </c>
    </row>
    <row r="4" spans="2:46" ht="25" customHeight="1">
      <c r="B4" s="19"/>
      <c r="D4" s="20" t="s">
        <v>112</v>
      </c>
      <c r="L4" s="19"/>
      <c r="M4" s="92" t="s">
        <v>10</v>
      </c>
      <c r="AT4" s="16" t="s">
        <v>3</v>
      </c>
    </row>
    <row r="5" spans="2:46" ht="7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1" t="str">
        <f>'Rekapitulace stavby'!K6</f>
        <v>Oprava veřejného prostranství na ul. Javoříčko, Šumperk</v>
      </c>
      <c r="F7" s="232"/>
      <c r="G7" s="232"/>
      <c r="H7" s="232"/>
      <c r="L7" s="19"/>
    </row>
    <row r="8" spans="2:46" ht="12" customHeight="1">
      <c r="B8" s="19"/>
      <c r="D8" s="26" t="s">
        <v>113</v>
      </c>
      <c r="L8" s="19"/>
    </row>
    <row r="9" spans="2:46" s="1" customFormat="1" ht="16.5" customHeight="1">
      <c r="B9" s="31"/>
      <c r="E9" s="231" t="s">
        <v>114</v>
      </c>
      <c r="F9" s="233"/>
      <c r="G9" s="233"/>
      <c r="H9" s="233"/>
      <c r="L9" s="31"/>
    </row>
    <row r="10" spans="2:46" s="1" customFormat="1" ht="12" customHeight="1">
      <c r="B10" s="31"/>
      <c r="D10" s="26" t="s">
        <v>115</v>
      </c>
      <c r="L10" s="31"/>
    </row>
    <row r="11" spans="2:46" s="1" customFormat="1" ht="16.5" customHeight="1">
      <c r="B11" s="31"/>
      <c r="E11" s="188" t="s">
        <v>539</v>
      </c>
      <c r="F11" s="233"/>
      <c r="G11" s="233"/>
      <c r="H11" s="233"/>
      <c r="L11" s="31"/>
    </row>
    <row r="12" spans="2:46" s="1" customFormat="1" ht="10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16. 5. 2025</v>
      </c>
      <c r="L14" s="31"/>
    </row>
    <row r="15" spans="2:46" s="1" customFormat="1" ht="10.75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7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4" t="str">
        <f>'Rekapitulace stavby'!E14</f>
        <v>Vyplň údaj</v>
      </c>
      <c r="F20" s="214"/>
      <c r="G20" s="214"/>
      <c r="H20" s="214"/>
      <c r="I20" s="26" t="s">
        <v>27</v>
      </c>
      <c r="J20" s="27" t="str">
        <f>'Rekapitulace stavby'!AN14</f>
        <v>Vyplň údaj</v>
      </c>
      <c r="L20" s="31"/>
    </row>
    <row r="21" spans="2:12" s="1" customFormat="1" ht="7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">
        <v>1</v>
      </c>
      <c r="L22" s="31"/>
    </row>
    <row r="23" spans="2:12" s="1" customFormat="1" ht="18" customHeight="1">
      <c r="B23" s="31"/>
      <c r="E23" s="24" t="s">
        <v>31</v>
      </c>
      <c r="I23" s="26" t="s">
        <v>27</v>
      </c>
      <c r="J23" s="24" t="s">
        <v>1</v>
      </c>
      <c r="L23" s="31"/>
    </row>
    <row r="24" spans="2:12" s="1" customFormat="1" ht="7" customHeight="1">
      <c r="B24" s="31"/>
      <c r="L24" s="31"/>
    </row>
    <row r="25" spans="2:12" s="1" customFormat="1" ht="12" customHeight="1">
      <c r="B25" s="31"/>
      <c r="D25" s="26" t="s">
        <v>33</v>
      </c>
      <c r="I25" s="26" t="s">
        <v>25</v>
      </c>
      <c r="J25" s="24" t="s">
        <v>1</v>
      </c>
      <c r="L25" s="31"/>
    </row>
    <row r="26" spans="2:12" s="1" customFormat="1" ht="18" customHeight="1">
      <c r="B26" s="31"/>
      <c r="E26" s="24" t="s">
        <v>34</v>
      </c>
      <c r="I26" s="26" t="s">
        <v>27</v>
      </c>
      <c r="J26" s="24" t="s">
        <v>1</v>
      </c>
      <c r="L26" s="31"/>
    </row>
    <row r="27" spans="2:12" s="1" customFormat="1" ht="7" customHeight="1">
      <c r="B27" s="31"/>
      <c r="L27" s="31"/>
    </row>
    <row r="28" spans="2:12" s="1" customFormat="1" ht="12" customHeight="1">
      <c r="B28" s="31"/>
      <c r="D28" s="26" t="s">
        <v>35</v>
      </c>
      <c r="L28" s="31"/>
    </row>
    <row r="29" spans="2:12" s="7" customFormat="1" ht="16.5" customHeight="1">
      <c r="B29" s="93"/>
      <c r="E29" s="219" t="s">
        <v>1</v>
      </c>
      <c r="F29" s="219"/>
      <c r="G29" s="219"/>
      <c r="H29" s="219"/>
      <c r="L29" s="93"/>
    </row>
    <row r="30" spans="2:12" s="1" customFormat="1" ht="7" customHeight="1">
      <c r="B30" s="31"/>
      <c r="L30" s="31"/>
    </row>
    <row r="31" spans="2:12" s="1" customFormat="1" ht="7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4" customHeight="1">
      <c r="B32" s="31"/>
      <c r="D32" s="94" t="s">
        <v>36</v>
      </c>
      <c r="J32" s="65">
        <f>ROUND(J122, 2)</f>
        <v>0</v>
      </c>
      <c r="L32" s="31"/>
    </row>
    <row r="33" spans="2:12" s="1" customFormat="1" ht="7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" customHeight="1">
      <c r="B35" s="31"/>
      <c r="D35" s="54" t="s">
        <v>40</v>
      </c>
      <c r="E35" s="26" t="s">
        <v>41</v>
      </c>
      <c r="F35" s="85">
        <f>ROUND((SUM(BE122:BE140)),  2)</f>
        <v>0</v>
      </c>
      <c r="I35" s="95">
        <v>0.21</v>
      </c>
      <c r="J35" s="85">
        <f>ROUND(((SUM(BE122:BE140))*I35),  2)</f>
        <v>0</v>
      </c>
      <c r="L35" s="31"/>
    </row>
    <row r="36" spans="2:12" s="1" customFormat="1" ht="14.4" customHeight="1">
      <c r="B36" s="31"/>
      <c r="E36" s="26" t="s">
        <v>42</v>
      </c>
      <c r="F36" s="85">
        <f>ROUND((SUM(BF122:BF140)),  2)</f>
        <v>0</v>
      </c>
      <c r="I36" s="95">
        <v>0.12</v>
      </c>
      <c r="J36" s="85">
        <f>ROUND(((SUM(BF122:BF140))*I36),  2)</f>
        <v>0</v>
      </c>
      <c r="L36" s="31"/>
    </row>
    <row r="37" spans="2:12" s="1" customFormat="1" ht="14.4" hidden="1" customHeight="1">
      <c r="B37" s="31"/>
      <c r="E37" s="26" t="s">
        <v>43</v>
      </c>
      <c r="F37" s="85">
        <f>ROUND((SUM(BG122:BG140)),  2)</f>
        <v>0</v>
      </c>
      <c r="I37" s="95">
        <v>0.21</v>
      </c>
      <c r="J37" s="85">
        <f>0</f>
        <v>0</v>
      </c>
      <c r="L37" s="31"/>
    </row>
    <row r="38" spans="2:12" s="1" customFormat="1" ht="14.4" hidden="1" customHeight="1">
      <c r="B38" s="31"/>
      <c r="E38" s="26" t="s">
        <v>44</v>
      </c>
      <c r="F38" s="85">
        <f>ROUND((SUM(BH122:BH140)),  2)</f>
        <v>0</v>
      </c>
      <c r="I38" s="95">
        <v>0.12</v>
      </c>
      <c r="J38" s="85">
        <f>0</f>
        <v>0</v>
      </c>
      <c r="L38" s="31"/>
    </row>
    <row r="39" spans="2:12" s="1" customFormat="1" ht="14.4" hidden="1" customHeight="1">
      <c r="B39" s="31"/>
      <c r="E39" s="26" t="s">
        <v>45</v>
      </c>
      <c r="F39" s="85">
        <f>ROUND((SUM(BI122:BI140)),  2)</f>
        <v>0</v>
      </c>
      <c r="I39" s="95">
        <v>0</v>
      </c>
      <c r="J39" s="85">
        <f>0</f>
        <v>0</v>
      </c>
      <c r="L39" s="31"/>
    </row>
    <row r="40" spans="2:12" s="1" customFormat="1" ht="7" customHeight="1">
      <c r="B40" s="31"/>
      <c r="L40" s="31"/>
    </row>
    <row r="41" spans="2:12" s="1" customFormat="1" ht="25.4" customHeight="1">
      <c r="B41" s="31"/>
      <c r="C41" s="96"/>
      <c r="D41" s="97" t="s">
        <v>46</v>
      </c>
      <c r="E41" s="56"/>
      <c r="F41" s="56"/>
      <c r="G41" s="98" t="s">
        <v>47</v>
      </c>
      <c r="H41" s="99" t="s">
        <v>48</v>
      </c>
      <c r="I41" s="56"/>
      <c r="J41" s="100">
        <f>SUM(J32:J39)</f>
        <v>0</v>
      </c>
      <c r="K41" s="101"/>
      <c r="L41" s="31"/>
    </row>
    <row r="42" spans="2:12" s="1" customFormat="1" ht="14.4" customHeight="1">
      <c r="B42" s="31"/>
      <c r="L42" s="31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0">
      <c r="B51" s="19"/>
      <c r="L51" s="19"/>
    </row>
    <row r="52" spans="2:12" ht="10">
      <c r="B52" s="19"/>
      <c r="L52" s="19"/>
    </row>
    <row r="53" spans="2:12" ht="10">
      <c r="B53" s="19"/>
      <c r="L53" s="19"/>
    </row>
    <row r="54" spans="2:12" ht="10">
      <c r="B54" s="19"/>
      <c r="L54" s="19"/>
    </row>
    <row r="55" spans="2:12" ht="10">
      <c r="B55" s="19"/>
      <c r="L55" s="19"/>
    </row>
    <row r="56" spans="2:12" ht="10">
      <c r="B56" s="19"/>
      <c r="L56" s="19"/>
    </row>
    <row r="57" spans="2:12" ht="10">
      <c r="B57" s="19"/>
      <c r="L57" s="19"/>
    </row>
    <row r="58" spans="2:12" ht="10">
      <c r="B58" s="19"/>
      <c r="L58" s="19"/>
    </row>
    <row r="59" spans="2:12" ht="10">
      <c r="B59" s="19"/>
      <c r="L59" s="19"/>
    </row>
    <row r="60" spans="2:12" ht="10">
      <c r="B60" s="19"/>
      <c r="L60" s="19"/>
    </row>
    <row r="61" spans="2:12" s="1" customFormat="1" ht="12.5">
      <c r="B61" s="31"/>
      <c r="D61" s="42" t="s">
        <v>51</v>
      </c>
      <c r="E61" s="33"/>
      <c r="F61" s="102" t="s">
        <v>52</v>
      </c>
      <c r="G61" s="42" t="s">
        <v>51</v>
      </c>
      <c r="H61" s="33"/>
      <c r="I61" s="33"/>
      <c r="J61" s="103" t="s">
        <v>52</v>
      </c>
      <c r="K61" s="33"/>
      <c r="L61" s="31"/>
    </row>
    <row r="62" spans="2:12" ht="10">
      <c r="B62" s="19"/>
      <c r="L62" s="19"/>
    </row>
    <row r="63" spans="2:12" ht="10">
      <c r="B63" s="19"/>
      <c r="L63" s="19"/>
    </row>
    <row r="64" spans="2:12" ht="10">
      <c r="B64" s="19"/>
      <c r="L64" s="19"/>
    </row>
    <row r="65" spans="2:12" s="1" customFormat="1" ht="13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0">
      <c r="B66" s="19"/>
      <c r="L66" s="19"/>
    </row>
    <row r="67" spans="2:12" ht="10">
      <c r="B67" s="19"/>
      <c r="L67" s="19"/>
    </row>
    <row r="68" spans="2:12" ht="10">
      <c r="B68" s="19"/>
      <c r="L68" s="19"/>
    </row>
    <row r="69" spans="2:12" ht="10">
      <c r="B69" s="19"/>
      <c r="L69" s="19"/>
    </row>
    <row r="70" spans="2:12" ht="10">
      <c r="B70" s="19"/>
      <c r="L70" s="19"/>
    </row>
    <row r="71" spans="2:12" ht="10">
      <c r="B71" s="19"/>
      <c r="L71" s="19"/>
    </row>
    <row r="72" spans="2:12" ht="10">
      <c r="B72" s="19"/>
      <c r="L72" s="19"/>
    </row>
    <row r="73" spans="2:12" ht="10">
      <c r="B73" s="19"/>
      <c r="L73" s="19"/>
    </row>
    <row r="74" spans="2:12" ht="10">
      <c r="B74" s="19"/>
      <c r="L74" s="19"/>
    </row>
    <row r="75" spans="2:12" ht="10">
      <c r="B75" s="19"/>
      <c r="L75" s="19"/>
    </row>
    <row r="76" spans="2:12" s="1" customFormat="1" ht="12.5">
      <c r="B76" s="31"/>
      <c r="D76" s="42" t="s">
        <v>51</v>
      </c>
      <c r="E76" s="33"/>
      <c r="F76" s="102" t="s">
        <v>52</v>
      </c>
      <c r="G76" s="42" t="s">
        <v>51</v>
      </c>
      <c r="H76" s="33"/>
      <c r="I76" s="33"/>
      <c r="J76" s="103" t="s">
        <v>52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5" customHeight="1">
      <c r="B82" s="31"/>
      <c r="C82" s="20" t="s">
        <v>117</v>
      </c>
      <c r="L82" s="31"/>
    </row>
    <row r="83" spans="2:12" s="1" customFormat="1" ht="7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1" t="str">
        <f>E7</f>
        <v>Oprava veřejného prostranství na ul. Javoříčko, Šumperk</v>
      </c>
      <c r="F85" s="232"/>
      <c r="G85" s="232"/>
      <c r="H85" s="232"/>
      <c r="L85" s="31"/>
    </row>
    <row r="86" spans="2:12" ht="12" customHeight="1">
      <c r="B86" s="19"/>
      <c r="C86" s="26" t="s">
        <v>113</v>
      </c>
      <c r="L86" s="19"/>
    </row>
    <row r="87" spans="2:12" s="1" customFormat="1" ht="16.5" customHeight="1">
      <c r="B87" s="31"/>
      <c r="E87" s="231" t="s">
        <v>114</v>
      </c>
      <c r="F87" s="233"/>
      <c r="G87" s="233"/>
      <c r="H87" s="233"/>
      <c r="L87" s="31"/>
    </row>
    <row r="88" spans="2:12" s="1" customFormat="1" ht="12" customHeight="1">
      <c r="B88" s="31"/>
      <c r="C88" s="26" t="s">
        <v>115</v>
      </c>
      <c r="L88" s="31"/>
    </row>
    <row r="89" spans="2:12" s="1" customFormat="1" ht="16.5" customHeight="1">
      <c r="B89" s="31"/>
      <c r="E89" s="188" t="str">
        <f>E11</f>
        <v>SO 192 - Dopravní  značení dočasné - DIO</v>
      </c>
      <c r="F89" s="233"/>
      <c r="G89" s="233"/>
      <c r="H89" s="233"/>
      <c r="L89" s="31"/>
    </row>
    <row r="90" spans="2:12" s="1" customFormat="1" ht="7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>Šumperk</v>
      </c>
      <c r="I91" s="26" t="s">
        <v>22</v>
      </c>
      <c r="J91" s="51" t="str">
        <f>IF(J14="","",J14)</f>
        <v>16. 5. 2025</v>
      </c>
      <c r="L91" s="31"/>
    </row>
    <row r="92" spans="2:12" s="1" customFormat="1" ht="7" customHeight="1">
      <c r="B92" s="31"/>
      <c r="L92" s="31"/>
    </row>
    <row r="93" spans="2:12" s="1" customFormat="1" ht="15.15" customHeight="1">
      <c r="B93" s="31"/>
      <c r="C93" s="26" t="s">
        <v>24</v>
      </c>
      <c r="F93" s="24" t="str">
        <f>E17</f>
        <v>Město  Šumperk</v>
      </c>
      <c r="I93" s="26" t="s">
        <v>30</v>
      </c>
      <c r="J93" s="29" t="str">
        <f>E23</f>
        <v>Ing.Zdeněk  Vitásek</v>
      </c>
      <c r="L93" s="31"/>
    </row>
    <row r="94" spans="2:12" s="1" customFormat="1" ht="15.15" customHeight="1">
      <c r="B94" s="31"/>
      <c r="C94" s="26" t="s">
        <v>28</v>
      </c>
      <c r="F94" s="24" t="str">
        <f>IF(E20="","",E20)</f>
        <v>Vyplň údaj</v>
      </c>
      <c r="I94" s="26" t="s">
        <v>33</v>
      </c>
      <c r="J94" s="29" t="str">
        <f>E26</f>
        <v>Martin  Pniok</v>
      </c>
      <c r="L94" s="31"/>
    </row>
    <row r="95" spans="2:12" s="1" customFormat="1" ht="10.25" customHeight="1">
      <c r="B95" s="31"/>
      <c r="L95" s="31"/>
    </row>
    <row r="96" spans="2:12" s="1" customFormat="1" ht="29.25" customHeight="1">
      <c r="B96" s="31"/>
      <c r="C96" s="104" t="s">
        <v>118</v>
      </c>
      <c r="D96" s="96"/>
      <c r="E96" s="96"/>
      <c r="F96" s="96"/>
      <c r="G96" s="96"/>
      <c r="H96" s="96"/>
      <c r="I96" s="96"/>
      <c r="J96" s="105" t="s">
        <v>119</v>
      </c>
      <c r="K96" s="96"/>
      <c r="L96" s="31"/>
    </row>
    <row r="97" spans="2:47" s="1" customFormat="1" ht="10.25" customHeight="1">
      <c r="B97" s="31"/>
      <c r="L97" s="31"/>
    </row>
    <row r="98" spans="2:47" s="1" customFormat="1" ht="22.75" customHeight="1">
      <c r="B98" s="31"/>
      <c r="C98" s="106" t="s">
        <v>120</v>
      </c>
      <c r="J98" s="65">
        <f>J122</f>
        <v>0</v>
      </c>
      <c r="L98" s="31"/>
      <c r="AU98" s="16" t="s">
        <v>121</v>
      </c>
    </row>
    <row r="99" spans="2:47" s="8" customFormat="1" ht="25" customHeight="1">
      <c r="B99" s="107"/>
      <c r="D99" s="108" t="s">
        <v>122</v>
      </c>
      <c r="E99" s="109"/>
      <c r="F99" s="109"/>
      <c r="G99" s="109"/>
      <c r="H99" s="109"/>
      <c r="I99" s="109"/>
      <c r="J99" s="110">
        <f>J123</f>
        <v>0</v>
      </c>
      <c r="L99" s="107"/>
    </row>
    <row r="100" spans="2:47" s="9" customFormat="1" ht="19.899999999999999" customHeight="1">
      <c r="B100" s="111"/>
      <c r="D100" s="112" t="s">
        <v>124</v>
      </c>
      <c r="E100" s="113"/>
      <c r="F100" s="113"/>
      <c r="G100" s="113"/>
      <c r="H100" s="113"/>
      <c r="I100" s="113"/>
      <c r="J100" s="114">
        <f>J124</f>
        <v>0</v>
      </c>
      <c r="L100" s="111"/>
    </row>
    <row r="101" spans="2:47" s="1" customFormat="1" ht="21.75" customHeight="1">
      <c r="B101" s="31"/>
      <c r="L101" s="31"/>
    </row>
    <row r="102" spans="2:47" s="1" customFormat="1" ht="7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31"/>
    </row>
    <row r="106" spans="2:47" s="1" customFormat="1" ht="7" customHeight="1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31"/>
    </row>
    <row r="107" spans="2:47" s="1" customFormat="1" ht="25" customHeight="1">
      <c r="B107" s="31"/>
      <c r="C107" s="20" t="s">
        <v>126</v>
      </c>
      <c r="L107" s="31"/>
    </row>
    <row r="108" spans="2:47" s="1" customFormat="1" ht="7" customHeight="1">
      <c r="B108" s="31"/>
      <c r="L108" s="31"/>
    </row>
    <row r="109" spans="2:47" s="1" customFormat="1" ht="12" customHeight="1">
      <c r="B109" s="31"/>
      <c r="C109" s="26" t="s">
        <v>16</v>
      </c>
      <c r="L109" s="31"/>
    </row>
    <row r="110" spans="2:47" s="1" customFormat="1" ht="16.5" customHeight="1">
      <c r="B110" s="31"/>
      <c r="E110" s="231" t="str">
        <f>E7</f>
        <v>Oprava veřejného prostranství na ul. Javoříčko, Šumperk</v>
      </c>
      <c r="F110" s="232"/>
      <c r="G110" s="232"/>
      <c r="H110" s="232"/>
      <c r="L110" s="31"/>
    </row>
    <row r="111" spans="2:47" ht="12" customHeight="1">
      <c r="B111" s="19"/>
      <c r="C111" s="26" t="s">
        <v>113</v>
      </c>
      <c r="L111" s="19"/>
    </row>
    <row r="112" spans="2:47" s="1" customFormat="1" ht="16.5" customHeight="1">
      <c r="B112" s="31"/>
      <c r="E112" s="231" t="s">
        <v>114</v>
      </c>
      <c r="F112" s="233"/>
      <c r="G112" s="233"/>
      <c r="H112" s="233"/>
      <c r="L112" s="31"/>
    </row>
    <row r="113" spans="2:65" s="1" customFormat="1" ht="12" customHeight="1">
      <c r="B113" s="31"/>
      <c r="C113" s="26" t="s">
        <v>115</v>
      </c>
      <c r="L113" s="31"/>
    </row>
    <row r="114" spans="2:65" s="1" customFormat="1" ht="16.5" customHeight="1">
      <c r="B114" s="31"/>
      <c r="E114" s="188" t="str">
        <f>E11</f>
        <v>SO 192 - Dopravní  značení dočasné - DIO</v>
      </c>
      <c r="F114" s="233"/>
      <c r="G114" s="233"/>
      <c r="H114" s="233"/>
      <c r="L114" s="31"/>
    </row>
    <row r="115" spans="2:65" s="1" customFormat="1" ht="7" customHeight="1">
      <c r="B115" s="31"/>
      <c r="L115" s="31"/>
    </row>
    <row r="116" spans="2:65" s="1" customFormat="1" ht="12" customHeight="1">
      <c r="B116" s="31"/>
      <c r="C116" s="26" t="s">
        <v>20</v>
      </c>
      <c r="F116" s="24" t="str">
        <f>F14</f>
        <v>Šumperk</v>
      </c>
      <c r="I116" s="26" t="s">
        <v>22</v>
      </c>
      <c r="J116" s="51" t="str">
        <f>IF(J14="","",J14)</f>
        <v>16. 5. 2025</v>
      </c>
      <c r="L116" s="31"/>
    </row>
    <row r="117" spans="2:65" s="1" customFormat="1" ht="7" customHeight="1">
      <c r="B117" s="31"/>
      <c r="L117" s="31"/>
    </row>
    <row r="118" spans="2:65" s="1" customFormat="1" ht="15.15" customHeight="1">
      <c r="B118" s="31"/>
      <c r="C118" s="26" t="s">
        <v>24</v>
      </c>
      <c r="F118" s="24" t="str">
        <f>E17</f>
        <v>Město  Šumperk</v>
      </c>
      <c r="I118" s="26" t="s">
        <v>30</v>
      </c>
      <c r="J118" s="29" t="str">
        <f>E23</f>
        <v>Ing.Zdeněk  Vitásek</v>
      </c>
      <c r="L118" s="31"/>
    </row>
    <row r="119" spans="2:65" s="1" customFormat="1" ht="15.15" customHeight="1">
      <c r="B119" s="31"/>
      <c r="C119" s="26" t="s">
        <v>28</v>
      </c>
      <c r="F119" s="24" t="str">
        <f>IF(E20="","",E20)</f>
        <v>Vyplň údaj</v>
      </c>
      <c r="I119" s="26" t="s">
        <v>33</v>
      </c>
      <c r="J119" s="29" t="str">
        <f>E26</f>
        <v>Martin  Pniok</v>
      </c>
      <c r="L119" s="31"/>
    </row>
    <row r="120" spans="2:65" s="1" customFormat="1" ht="10.25" customHeight="1">
      <c r="B120" s="31"/>
      <c r="L120" s="31"/>
    </row>
    <row r="121" spans="2:65" s="10" customFormat="1" ht="29.25" customHeight="1">
      <c r="B121" s="115"/>
      <c r="C121" s="116" t="s">
        <v>127</v>
      </c>
      <c r="D121" s="117" t="s">
        <v>61</v>
      </c>
      <c r="E121" s="117" t="s">
        <v>57</v>
      </c>
      <c r="F121" s="117" t="s">
        <v>58</v>
      </c>
      <c r="G121" s="117" t="s">
        <v>128</v>
      </c>
      <c r="H121" s="117" t="s">
        <v>129</v>
      </c>
      <c r="I121" s="117" t="s">
        <v>130</v>
      </c>
      <c r="J121" s="117" t="s">
        <v>119</v>
      </c>
      <c r="K121" s="118" t="s">
        <v>131</v>
      </c>
      <c r="L121" s="115"/>
      <c r="M121" s="58" t="s">
        <v>1</v>
      </c>
      <c r="N121" s="59" t="s">
        <v>40</v>
      </c>
      <c r="O121" s="59" t="s">
        <v>132</v>
      </c>
      <c r="P121" s="59" t="s">
        <v>133</v>
      </c>
      <c r="Q121" s="59" t="s">
        <v>134</v>
      </c>
      <c r="R121" s="59" t="s">
        <v>135</v>
      </c>
      <c r="S121" s="59" t="s">
        <v>136</v>
      </c>
      <c r="T121" s="60" t="s">
        <v>137</v>
      </c>
    </row>
    <row r="122" spans="2:65" s="1" customFormat="1" ht="22.75" customHeight="1">
      <c r="B122" s="31"/>
      <c r="C122" s="63" t="s">
        <v>138</v>
      </c>
      <c r="J122" s="119">
        <f>BK122</f>
        <v>0</v>
      </c>
      <c r="L122" s="31"/>
      <c r="M122" s="61"/>
      <c r="N122" s="52"/>
      <c r="O122" s="52"/>
      <c r="P122" s="120">
        <f>P123</f>
        <v>0</v>
      </c>
      <c r="Q122" s="52"/>
      <c r="R122" s="120">
        <f>R123</f>
        <v>0</v>
      </c>
      <c r="S122" s="52"/>
      <c r="T122" s="121">
        <f>T123</f>
        <v>0</v>
      </c>
      <c r="AT122" s="16" t="s">
        <v>75</v>
      </c>
      <c r="AU122" s="16" t="s">
        <v>121</v>
      </c>
      <c r="BK122" s="122">
        <f>BK123</f>
        <v>0</v>
      </c>
    </row>
    <row r="123" spans="2:65" s="11" customFormat="1" ht="25.9" customHeight="1">
      <c r="B123" s="123"/>
      <c r="D123" s="124" t="s">
        <v>75</v>
      </c>
      <c r="E123" s="125" t="s">
        <v>139</v>
      </c>
      <c r="F123" s="125" t="s">
        <v>140</v>
      </c>
      <c r="I123" s="126"/>
      <c r="J123" s="127">
        <f>BK123</f>
        <v>0</v>
      </c>
      <c r="L123" s="123"/>
      <c r="M123" s="128"/>
      <c r="P123" s="129">
        <f>P124</f>
        <v>0</v>
      </c>
      <c r="R123" s="129">
        <f>R124</f>
        <v>0</v>
      </c>
      <c r="T123" s="130">
        <f>T124</f>
        <v>0</v>
      </c>
      <c r="AR123" s="124" t="s">
        <v>83</v>
      </c>
      <c r="AT123" s="131" t="s">
        <v>75</v>
      </c>
      <c r="AU123" s="131" t="s">
        <v>76</v>
      </c>
      <c r="AY123" s="124" t="s">
        <v>141</v>
      </c>
      <c r="BK123" s="132">
        <f>BK124</f>
        <v>0</v>
      </c>
    </row>
    <row r="124" spans="2:65" s="11" customFormat="1" ht="22.75" customHeight="1">
      <c r="B124" s="123"/>
      <c r="D124" s="124" t="s">
        <v>75</v>
      </c>
      <c r="E124" s="133" t="s">
        <v>174</v>
      </c>
      <c r="F124" s="133" t="s">
        <v>175</v>
      </c>
      <c r="I124" s="126"/>
      <c r="J124" s="134">
        <f>BK124</f>
        <v>0</v>
      </c>
      <c r="L124" s="123"/>
      <c r="M124" s="128"/>
      <c r="P124" s="129">
        <f>SUM(P125:P140)</f>
        <v>0</v>
      </c>
      <c r="R124" s="129">
        <f>SUM(R125:R140)</f>
        <v>0</v>
      </c>
      <c r="T124" s="130">
        <f>SUM(T125:T140)</f>
        <v>0</v>
      </c>
      <c r="AR124" s="124" t="s">
        <v>83</v>
      </c>
      <c r="AT124" s="131" t="s">
        <v>75</v>
      </c>
      <c r="AU124" s="131" t="s">
        <v>83</v>
      </c>
      <c r="AY124" s="124" t="s">
        <v>141</v>
      </c>
      <c r="BK124" s="132">
        <f>SUM(BK125:BK140)</f>
        <v>0</v>
      </c>
    </row>
    <row r="125" spans="2:65" s="1" customFormat="1" ht="24.15" customHeight="1">
      <c r="B125" s="135"/>
      <c r="C125" s="136" t="s">
        <v>83</v>
      </c>
      <c r="D125" s="136" t="s">
        <v>143</v>
      </c>
      <c r="E125" s="137" t="s">
        <v>540</v>
      </c>
      <c r="F125" s="138" t="s">
        <v>541</v>
      </c>
      <c r="G125" s="139" t="s">
        <v>313</v>
      </c>
      <c r="H125" s="140">
        <v>20</v>
      </c>
      <c r="I125" s="141"/>
      <c r="J125" s="142">
        <f>ROUND(I125*H125,2)</f>
        <v>0</v>
      </c>
      <c r="K125" s="138" t="s">
        <v>147</v>
      </c>
      <c r="L125" s="31"/>
      <c r="M125" s="143" t="s">
        <v>1</v>
      </c>
      <c r="N125" s="144" t="s">
        <v>41</v>
      </c>
      <c r="P125" s="145">
        <f>O125*H125</f>
        <v>0</v>
      </c>
      <c r="Q125" s="145">
        <v>0</v>
      </c>
      <c r="R125" s="145">
        <f>Q125*H125</f>
        <v>0</v>
      </c>
      <c r="S125" s="145">
        <v>0</v>
      </c>
      <c r="T125" s="146">
        <f>S125*H125</f>
        <v>0</v>
      </c>
      <c r="AR125" s="147" t="s">
        <v>148</v>
      </c>
      <c r="AT125" s="147" t="s">
        <v>143</v>
      </c>
      <c r="AU125" s="147" t="s">
        <v>85</v>
      </c>
      <c r="AY125" s="16" t="s">
        <v>141</v>
      </c>
      <c r="BE125" s="148">
        <f>IF(N125="základní",J125,0)</f>
        <v>0</v>
      </c>
      <c r="BF125" s="148">
        <f>IF(N125="snížená",J125,0)</f>
        <v>0</v>
      </c>
      <c r="BG125" s="148">
        <f>IF(N125="zákl. přenesená",J125,0)</f>
        <v>0</v>
      </c>
      <c r="BH125" s="148">
        <f>IF(N125="sníž. přenesená",J125,0)</f>
        <v>0</v>
      </c>
      <c r="BI125" s="148">
        <f>IF(N125="nulová",J125,0)</f>
        <v>0</v>
      </c>
      <c r="BJ125" s="16" t="s">
        <v>83</v>
      </c>
      <c r="BK125" s="148">
        <f>ROUND(I125*H125,2)</f>
        <v>0</v>
      </c>
      <c r="BL125" s="16" t="s">
        <v>148</v>
      </c>
      <c r="BM125" s="147" t="s">
        <v>542</v>
      </c>
    </row>
    <row r="126" spans="2:65" s="12" customFormat="1" ht="10">
      <c r="B126" s="149"/>
      <c r="D126" s="150" t="s">
        <v>150</v>
      </c>
      <c r="E126" s="151" t="s">
        <v>1</v>
      </c>
      <c r="F126" s="152" t="s">
        <v>543</v>
      </c>
      <c r="H126" s="153">
        <v>20</v>
      </c>
      <c r="I126" s="154"/>
      <c r="L126" s="149"/>
      <c r="M126" s="155"/>
      <c r="T126" s="156"/>
      <c r="AT126" s="151" t="s">
        <v>150</v>
      </c>
      <c r="AU126" s="151" t="s">
        <v>85</v>
      </c>
      <c r="AV126" s="12" t="s">
        <v>85</v>
      </c>
      <c r="AW126" s="12" t="s">
        <v>32</v>
      </c>
      <c r="AX126" s="12" t="s">
        <v>83</v>
      </c>
      <c r="AY126" s="151" t="s">
        <v>141</v>
      </c>
    </row>
    <row r="127" spans="2:65" s="1" customFormat="1" ht="24.15" customHeight="1">
      <c r="B127" s="135"/>
      <c r="C127" s="136" t="s">
        <v>85</v>
      </c>
      <c r="D127" s="136" t="s">
        <v>143</v>
      </c>
      <c r="E127" s="137" t="s">
        <v>544</v>
      </c>
      <c r="F127" s="138" t="s">
        <v>545</v>
      </c>
      <c r="G127" s="139" t="s">
        <v>313</v>
      </c>
      <c r="H127" s="140">
        <v>4</v>
      </c>
      <c r="I127" s="141"/>
      <c r="J127" s="142">
        <f>ROUND(I127*H127,2)</f>
        <v>0</v>
      </c>
      <c r="K127" s="138" t="s">
        <v>147</v>
      </c>
      <c r="L127" s="31"/>
      <c r="M127" s="143" t="s">
        <v>1</v>
      </c>
      <c r="N127" s="144" t="s">
        <v>41</v>
      </c>
      <c r="P127" s="145">
        <f>O127*H127</f>
        <v>0</v>
      </c>
      <c r="Q127" s="145">
        <v>0</v>
      </c>
      <c r="R127" s="145">
        <f>Q127*H127</f>
        <v>0</v>
      </c>
      <c r="S127" s="145">
        <v>0</v>
      </c>
      <c r="T127" s="146">
        <f>S127*H127</f>
        <v>0</v>
      </c>
      <c r="AR127" s="147" t="s">
        <v>148</v>
      </c>
      <c r="AT127" s="147" t="s">
        <v>143</v>
      </c>
      <c r="AU127" s="147" t="s">
        <v>85</v>
      </c>
      <c r="AY127" s="16" t="s">
        <v>141</v>
      </c>
      <c r="BE127" s="148">
        <f>IF(N127="základní",J127,0)</f>
        <v>0</v>
      </c>
      <c r="BF127" s="148">
        <f>IF(N127="snížená",J127,0)</f>
        <v>0</v>
      </c>
      <c r="BG127" s="148">
        <f>IF(N127="zákl. přenesená",J127,0)</f>
        <v>0</v>
      </c>
      <c r="BH127" s="148">
        <f>IF(N127="sníž. přenesená",J127,0)</f>
        <v>0</v>
      </c>
      <c r="BI127" s="148">
        <f>IF(N127="nulová",J127,0)</f>
        <v>0</v>
      </c>
      <c r="BJ127" s="16" t="s">
        <v>83</v>
      </c>
      <c r="BK127" s="148">
        <f>ROUND(I127*H127,2)</f>
        <v>0</v>
      </c>
      <c r="BL127" s="16" t="s">
        <v>148</v>
      </c>
      <c r="BM127" s="147" t="s">
        <v>546</v>
      </c>
    </row>
    <row r="128" spans="2:65" s="12" customFormat="1" ht="10">
      <c r="B128" s="149"/>
      <c r="D128" s="150" t="s">
        <v>150</v>
      </c>
      <c r="E128" s="151" t="s">
        <v>1</v>
      </c>
      <c r="F128" s="152" t="s">
        <v>547</v>
      </c>
      <c r="H128" s="153">
        <v>4</v>
      </c>
      <c r="I128" s="154"/>
      <c r="L128" s="149"/>
      <c r="M128" s="155"/>
      <c r="T128" s="156"/>
      <c r="AT128" s="151" t="s">
        <v>150</v>
      </c>
      <c r="AU128" s="151" t="s">
        <v>85</v>
      </c>
      <c r="AV128" s="12" t="s">
        <v>85</v>
      </c>
      <c r="AW128" s="12" t="s">
        <v>32</v>
      </c>
      <c r="AX128" s="12" t="s">
        <v>83</v>
      </c>
      <c r="AY128" s="151" t="s">
        <v>141</v>
      </c>
    </row>
    <row r="129" spans="2:65" s="1" customFormat="1" ht="24.15" customHeight="1">
      <c r="B129" s="135"/>
      <c r="C129" s="136" t="s">
        <v>156</v>
      </c>
      <c r="D129" s="136" t="s">
        <v>143</v>
      </c>
      <c r="E129" s="137" t="s">
        <v>548</v>
      </c>
      <c r="F129" s="138" t="s">
        <v>549</v>
      </c>
      <c r="G129" s="139" t="s">
        <v>313</v>
      </c>
      <c r="H129" s="140">
        <v>1680</v>
      </c>
      <c r="I129" s="141"/>
      <c r="J129" s="142">
        <f>ROUND(I129*H129,2)</f>
        <v>0</v>
      </c>
      <c r="K129" s="138" t="s">
        <v>147</v>
      </c>
      <c r="L129" s="31"/>
      <c r="M129" s="143" t="s">
        <v>1</v>
      </c>
      <c r="N129" s="144" t="s">
        <v>41</v>
      </c>
      <c r="P129" s="145">
        <f>O129*H129</f>
        <v>0</v>
      </c>
      <c r="Q129" s="145">
        <v>0</v>
      </c>
      <c r="R129" s="145">
        <f>Q129*H129</f>
        <v>0</v>
      </c>
      <c r="S129" s="145">
        <v>0</v>
      </c>
      <c r="T129" s="146">
        <f>S129*H129</f>
        <v>0</v>
      </c>
      <c r="AR129" s="147" t="s">
        <v>148</v>
      </c>
      <c r="AT129" s="147" t="s">
        <v>143</v>
      </c>
      <c r="AU129" s="147" t="s">
        <v>85</v>
      </c>
      <c r="AY129" s="16" t="s">
        <v>141</v>
      </c>
      <c r="BE129" s="148">
        <f>IF(N129="základní",J129,0)</f>
        <v>0</v>
      </c>
      <c r="BF129" s="148">
        <f>IF(N129="snížená",J129,0)</f>
        <v>0</v>
      </c>
      <c r="BG129" s="148">
        <f>IF(N129="zákl. přenesená",J129,0)</f>
        <v>0</v>
      </c>
      <c r="BH129" s="148">
        <f>IF(N129="sníž. přenesená",J129,0)</f>
        <v>0</v>
      </c>
      <c r="BI129" s="148">
        <f>IF(N129="nulová",J129,0)</f>
        <v>0</v>
      </c>
      <c r="BJ129" s="16" t="s">
        <v>83</v>
      </c>
      <c r="BK129" s="148">
        <f>ROUND(I129*H129,2)</f>
        <v>0</v>
      </c>
      <c r="BL129" s="16" t="s">
        <v>148</v>
      </c>
      <c r="BM129" s="147" t="s">
        <v>550</v>
      </c>
    </row>
    <row r="130" spans="2:65" s="12" customFormat="1" ht="10">
      <c r="B130" s="149"/>
      <c r="D130" s="150" t="s">
        <v>150</v>
      </c>
      <c r="E130" s="151" t="s">
        <v>1</v>
      </c>
      <c r="F130" s="152" t="s">
        <v>551</v>
      </c>
      <c r="H130" s="153">
        <v>1680</v>
      </c>
      <c r="I130" s="154"/>
      <c r="L130" s="149"/>
      <c r="M130" s="155"/>
      <c r="T130" s="156"/>
      <c r="AT130" s="151" t="s">
        <v>150</v>
      </c>
      <c r="AU130" s="151" t="s">
        <v>85</v>
      </c>
      <c r="AV130" s="12" t="s">
        <v>85</v>
      </c>
      <c r="AW130" s="12" t="s">
        <v>32</v>
      </c>
      <c r="AX130" s="12" t="s">
        <v>83</v>
      </c>
      <c r="AY130" s="151" t="s">
        <v>141</v>
      </c>
    </row>
    <row r="131" spans="2:65" s="1" customFormat="1" ht="24.15" customHeight="1">
      <c r="B131" s="135"/>
      <c r="C131" s="136" t="s">
        <v>148</v>
      </c>
      <c r="D131" s="136" t="s">
        <v>143</v>
      </c>
      <c r="E131" s="137" t="s">
        <v>552</v>
      </c>
      <c r="F131" s="138" t="s">
        <v>553</v>
      </c>
      <c r="G131" s="139" t="s">
        <v>313</v>
      </c>
      <c r="H131" s="140">
        <v>560</v>
      </c>
      <c r="I131" s="141"/>
      <c r="J131" s="142">
        <f>ROUND(I131*H131,2)</f>
        <v>0</v>
      </c>
      <c r="K131" s="138" t="s">
        <v>147</v>
      </c>
      <c r="L131" s="31"/>
      <c r="M131" s="143" t="s">
        <v>1</v>
      </c>
      <c r="N131" s="144" t="s">
        <v>41</v>
      </c>
      <c r="P131" s="145">
        <f>O131*H131</f>
        <v>0</v>
      </c>
      <c r="Q131" s="145">
        <v>0</v>
      </c>
      <c r="R131" s="145">
        <f>Q131*H131</f>
        <v>0</v>
      </c>
      <c r="S131" s="145">
        <v>0</v>
      </c>
      <c r="T131" s="146">
        <f>S131*H131</f>
        <v>0</v>
      </c>
      <c r="AR131" s="147" t="s">
        <v>148</v>
      </c>
      <c r="AT131" s="147" t="s">
        <v>143</v>
      </c>
      <c r="AU131" s="147" t="s">
        <v>85</v>
      </c>
      <c r="AY131" s="16" t="s">
        <v>141</v>
      </c>
      <c r="BE131" s="148">
        <f>IF(N131="základní",J131,0)</f>
        <v>0</v>
      </c>
      <c r="BF131" s="148">
        <f>IF(N131="snížená",J131,0)</f>
        <v>0</v>
      </c>
      <c r="BG131" s="148">
        <f>IF(N131="zákl. přenesená",J131,0)</f>
        <v>0</v>
      </c>
      <c r="BH131" s="148">
        <f>IF(N131="sníž. přenesená",J131,0)</f>
        <v>0</v>
      </c>
      <c r="BI131" s="148">
        <f>IF(N131="nulová",J131,0)</f>
        <v>0</v>
      </c>
      <c r="BJ131" s="16" t="s">
        <v>83</v>
      </c>
      <c r="BK131" s="148">
        <f>ROUND(I131*H131,2)</f>
        <v>0</v>
      </c>
      <c r="BL131" s="16" t="s">
        <v>148</v>
      </c>
      <c r="BM131" s="147" t="s">
        <v>554</v>
      </c>
    </row>
    <row r="132" spans="2:65" s="12" customFormat="1" ht="10">
      <c r="B132" s="149"/>
      <c r="D132" s="150" t="s">
        <v>150</v>
      </c>
      <c r="E132" s="151" t="s">
        <v>1</v>
      </c>
      <c r="F132" s="152" t="s">
        <v>555</v>
      </c>
      <c r="H132" s="153">
        <v>560</v>
      </c>
      <c r="I132" s="154"/>
      <c r="L132" s="149"/>
      <c r="M132" s="155"/>
      <c r="T132" s="156"/>
      <c r="AT132" s="151" t="s">
        <v>150</v>
      </c>
      <c r="AU132" s="151" t="s">
        <v>85</v>
      </c>
      <c r="AV132" s="12" t="s">
        <v>85</v>
      </c>
      <c r="AW132" s="12" t="s">
        <v>32</v>
      </c>
      <c r="AX132" s="12" t="s">
        <v>83</v>
      </c>
      <c r="AY132" s="151" t="s">
        <v>141</v>
      </c>
    </row>
    <row r="133" spans="2:65" s="1" customFormat="1" ht="24.15" customHeight="1">
      <c r="B133" s="135"/>
      <c r="C133" s="136" t="s">
        <v>165</v>
      </c>
      <c r="D133" s="136" t="s">
        <v>143</v>
      </c>
      <c r="E133" s="137" t="s">
        <v>556</v>
      </c>
      <c r="F133" s="138" t="s">
        <v>557</v>
      </c>
      <c r="G133" s="139" t="s">
        <v>313</v>
      </c>
      <c r="H133" s="140">
        <v>4</v>
      </c>
      <c r="I133" s="141"/>
      <c r="J133" s="142">
        <f>ROUND(I133*H133,2)</f>
        <v>0</v>
      </c>
      <c r="K133" s="138" t="s">
        <v>147</v>
      </c>
      <c r="L133" s="31"/>
      <c r="M133" s="143" t="s">
        <v>1</v>
      </c>
      <c r="N133" s="144" t="s">
        <v>41</v>
      </c>
      <c r="P133" s="145">
        <f>O133*H133</f>
        <v>0</v>
      </c>
      <c r="Q133" s="145">
        <v>0</v>
      </c>
      <c r="R133" s="145">
        <f>Q133*H133</f>
        <v>0</v>
      </c>
      <c r="S133" s="145">
        <v>0</v>
      </c>
      <c r="T133" s="146">
        <f>S133*H133</f>
        <v>0</v>
      </c>
      <c r="AR133" s="147" t="s">
        <v>148</v>
      </c>
      <c r="AT133" s="147" t="s">
        <v>143</v>
      </c>
      <c r="AU133" s="147" t="s">
        <v>85</v>
      </c>
      <c r="AY133" s="16" t="s">
        <v>141</v>
      </c>
      <c r="BE133" s="148">
        <f>IF(N133="základní",J133,0)</f>
        <v>0</v>
      </c>
      <c r="BF133" s="148">
        <f>IF(N133="snížená",J133,0)</f>
        <v>0</v>
      </c>
      <c r="BG133" s="148">
        <f>IF(N133="zákl. přenesená",J133,0)</f>
        <v>0</v>
      </c>
      <c r="BH133" s="148">
        <f>IF(N133="sníž. přenesená",J133,0)</f>
        <v>0</v>
      </c>
      <c r="BI133" s="148">
        <f>IF(N133="nulová",J133,0)</f>
        <v>0</v>
      </c>
      <c r="BJ133" s="16" t="s">
        <v>83</v>
      </c>
      <c r="BK133" s="148">
        <f>ROUND(I133*H133,2)</f>
        <v>0</v>
      </c>
      <c r="BL133" s="16" t="s">
        <v>148</v>
      </c>
      <c r="BM133" s="147" t="s">
        <v>558</v>
      </c>
    </row>
    <row r="134" spans="2:65" s="12" customFormat="1" ht="10">
      <c r="B134" s="149"/>
      <c r="D134" s="150" t="s">
        <v>150</v>
      </c>
      <c r="E134" s="151" t="s">
        <v>1</v>
      </c>
      <c r="F134" s="152" t="s">
        <v>559</v>
      </c>
      <c r="H134" s="153">
        <v>4</v>
      </c>
      <c r="I134" s="154"/>
      <c r="L134" s="149"/>
      <c r="M134" s="155"/>
      <c r="T134" s="156"/>
      <c r="AT134" s="151" t="s">
        <v>150</v>
      </c>
      <c r="AU134" s="151" t="s">
        <v>85</v>
      </c>
      <c r="AV134" s="12" t="s">
        <v>85</v>
      </c>
      <c r="AW134" s="12" t="s">
        <v>32</v>
      </c>
      <c r="AX134" s="12" t="s">
        <v>83</v>
      </c>
      <c r="AY134" s="151" t="s">
        <v>141</v>
      </c>
    </row>
    <row r="135" spans="2:65" s="1" customFormat="1" ht="24.15" customHeight="1">
      <c r="B135" s="135"/>
      <c r="C135" s="136" t="s">
        <v>169</v>
      </c>
      <c r="D135" s="136" t="s">
        <v>143</v>
      </c>
      <c r="E135" s="137" t="s">
        <v>560</v>
      </c>
      <c r="F135" s="138" t="s">
        <v>561</v>
      </c>
      <c r="G135" s="139" t="s">
        <v>313</v>
      </c>
      <c r="H135" s="140">
        <v>560</v>
      </c>
      <c r="I135" s="141"/>
      <c r="J135" s="142">
        <f>ROUND(I135*H135,2)</f>
        <v>0</v>
      </c>
      <c r="K135" s="138" t="s">
        <v>147</v>
      </c>
      <c r="L135" s="31"/>
      <c r="M135" s="143" t="s">
        <v>1</v>
      </c>
      <c r="N135" s="144" t="s">
        <v>41</v>
      </c>
      <c r="P135" s="145">
        <f>O135*H135</f>
        <v>0</v>
      </c>
      <c r="Q135" s="145">
        <v>0</v>
      </c>
      <c r="R135" s="145">
        <f>Q135*H135</f>
        <v>0</v>
      </c>
      <c r="S135" s="145">
        <v>0</v>
      </c>
      <c r="T135" s="146">
        <f>S135*H135</f>
        <v>0</v>
      </c>
      <c r="AR135" s="147" t="s">
        <v>148</v>
      </c>
      <c r="AT135" s="147" t="s">
        <v>143</v>
      </c>
      <c r="AU135" s="147" t="s">
        <v>85</v>
      </c>
      <c r="AY135" s="16" t="s">
        <v>141</v>
      </c>
      <c r="BE135" s="148">
        <f>IF(N135="základní",J135,0)</f>
        <v>0</v>
      </c>
      <c r="BF135" s="148">
        <f>IF(N135="snížená",J135,0)</f>
        <v>0</v>
      </c>
      <c r="BG135" s="148">
        <f>IF(N135="zákl. přenesená",J135,0)</f>
        <v>0</v>
      </c>
      <c r="BH135" s="148">
        <f>IF(N135="sníž. přenesená",J135,0)</f>
        <v>0</v>
      </c>
      <c r="BI135" s="148">
        <f>IF(N135="nulová",J135,0)</f>
        <v>0</v>
      </c>
      <c r="BJ135" s="16" t="s">
        <v>83</v>
      </c>
      <c r="BK135" s="148">
        <f>ROUND(I135*H135,2)</f>
        <v>0</v>
      </c>
      <c r="BL135" s="16" t="s">
        <v>148</v>
      </c>
      <c r="BM135" s="147" t="s">
        <v>562</v>
      </c>
    </row>
    <row r="136" spans="2:65" s="12" customFormat="1" ht="10">
      <c r="B136" s="149"/>
      <c r="D136" s="150" t="s">
        <v>150</v>
      </c>
      <c r="E136" s="151" t="s">
        <v>1</v>
      </c>
      <c r="F136" s="152" t="s">
        <v>563</v>
      </c>
      <c r="H136" s="153">
        <v>560</v>
      </c>
      <c r="I136" s="154"/>
      <c r="L136" s="149"/>
      <c r="M136" s="155"/>
      <c r="T136" s="156"/>
      <c r="AT136" s="151" t="s">
        <v>150</v>
      </c>
      <c r="AU136" s="151" t="s">
        <v>85</v>
      </c>
      <c r="AV136" s="12" t="s">
        <v>85</v>
      </c>
      <c r="AW136" s="12" t="s">
        <v>32</v>
      </c>
      <c r="AX136" s="12" t="s">
        <v>83</v>
      </c>
      <c r="AY136" s="151" t="s">
        <v>141</v>
      </c>
    </row>
    <row r="137" spans="2:65" s="1" customFormat="1" ht="24.15" customHeight="1">
      <c r="B137" s="135"/>
      <c r="C137" s="136" t="s">
        <v>176</v>
      </c>
      <c r="D137" s="136" t="s">
        <v>143</v>
      </c>
      <c r="E137" s="137" t="s">
        <v>564</v>
      </c>
      <c r="F137" s="138" t="s">
        <v>565</v>
      </c>
      <c r="G137" s="139" t="s">
        <v>313</v>
      </c>
      <c r="H137" s="140">
        <v>20</v>
      </c>
      <c r="I137" s="141"/>
      <c r="J137" s="142">
        <f>ROUND(I137*H137,2)</f>
        <v>0</v>
      </c>
      <c r="K137" s="138" t="s">
        <v>147</v>
      </c>
      <c r="L137" s="31"/>
      <c r="M137" s="143" t="s">
        <v>1</v>
      </c>
      <c r="N137" s="144" t="s">
        <v>41</v>
      </c>
      <c r="P137" s="145">
        <f>O137*H137</f>
        <v>0</v>
      </c>
      <c r="Q137" s="145">
        <v>0</v>
      </c>
      <c r="R137" s="145">
        <f>Q137*H137</f>
        <v>0</v>
      </c>
      <c r="S137" s="145">
        <v>0</v>
      </c>
      <c r="T137" s="146">
        <f>S137*H137</f>
        <v>0</v>
      </c>
      <c r="AR137" s="147" t="s">
        <v>148</v>
      </c>
      <c r="AT137" s="147" t="s">
        <v>143</v>
      </c>
      <c r="AU137" s="147" t="s">
        <v>85</v>
      </c>
      <c r="AY137" s="16" t="s">
        <v>141</v>
      </c>
      <c r="BE137" s="148">
        <f>IF(N137="základní",J137,0)</f>
        <v>0</v>
      </c>
      <c r="BF137" s="148">
        <f>IF(N137="snížená",J137,0)</f>
        <v>0</v>
      </c>
      <c r="BG137" s="148">
        <f>IF(N137="zákl. přenesená",J137,0)</f>
        <v>0</v>
      </c>
      <c r="BH137" s="148">
        <f>IF(N137="sníž. přenesená",J137,0)</f>
        <v>0</v>
      </c>
      <c r="BI137" s="148">
        <f>IF(N137="nulová",J137,0)</f>
        <v>0</v>
      </c>
      <c r="BJ137" s="16" t="s">
        <v>83</v>
      </c>
      <c r="BK137" s="148">
        <f>ROUND(I137*H137,2)</f>
        <v>0</v>
      </c>
      <c r="BL137" s="16" t="s">
        <v>148</v>
      </c>
      <c r="BM137" s="147" t="s">
        <v>566</v>
      </c>
    </row>
    <row r="138" spans="2:65" s="12" customFormat="1" ht="10">
      <c r="B138" s="149"/>
      <c r="D138" s="150" t="s">
        <v>150</v>
      </c>
      <c r="E138" s="151" t="s">
        <v>1</v>
      </c>
      <c r="F138" s="152" t="s">
        <v>543</v>
      </c>
      <c r="H138" s="153">
        <v>20</v>
      </c>
      <c r="I138" s="154"/>
      <c r="L138" s="149"/>
      <c r="M138" s="155"/>
      <c r="T138" s="156"/>
      <c r="AT138" s="151" t="s">
        <v>150</v>
      </c>
      <c r="AU138" s="151" t="s">
        <v>85</v>
      </c>
      <c r="AV138" s="12" t="s">
        <v>85</v>
      </c>
      <c r="AW138" s="12" t="s">
        <v>32</v>
      </c>
      <c r="AX138" s="12" t="s">
        <v>83</v>
      </c>
      <c r="AY138" s="151" t="s">
        <v>141</v>
      </c>
    </row>
    <row r="139" spans="2:65" s="1" customFormat="1" ht="24.15" customHeight="1">
      <c r="B139" s="135"/>
      <c r="C139" s="136" t="s">
        <v>183</v>
      </c>
      <c r="D139" s="136" t="s">
        <v>143</v>
      </c>
      <c r="E139" s="137" t="s">
        <v>567</v>
      </c>
      <c r="F139" s="138" t="s">
        <v>568</v>
      </c>
      <c r="G139" s="139" t="s">
        <v>313</v>
      </c>
      <c r="H139" s="140">
        <v>1680</v>
      </c>
      <c r="I139" s="141"/>
      <c r="J139" s="142">
        <f>ROUND(I139*H139,2)</f>
        <v>0</v>
      </c>
      <c r="K139" s="138" t="s">
        <v>147</v>
      </c>
      <c r="L139" s="31"/>
      <c r="M139" s="143" t="s">
        <v>1</v>
      </c>
      <c r="N139" s="144" t="s">
        <v>41</v>
      </c>
      <c r="P139" s="145">
        <f>O139*H139</f>
        <v>0</v>
      </c>
      <c r="Q139" s="145">
        <v>0</v>
      </c>
      <c r="R139" s="145">
        <f>Q139*H139</f>
        <v>0</v>
      </c>
      <c r="S139" s="145">
        <v>0</v>
      </c>
      <c r="T139" s="146">
        <f>S139*H139</f>
        <v>0</v>
      </c>
      <c r="AR139" s="147" t="s">
        <v>148</v>
      </c>
      <c r="AT139" s="147" t="s">
        <v>143</v>
      </c>
      <c r="AU139" s="147" t="s">
        <v>85</v>
      </c>
      <c r="AY139" s="16" t="s">
        <v>141</v>
      </c>
      <c r="BE139" s="148">
        <f>IF(N139="základní",J139,0)</f>
        <v>0</v>
      </c>
      <c r="BF139" s="148">
        <f>IF(N139="snížená",J139,0)</f>
        <v>0</v>
      </c>
      <c r="BG139" s="148">
        <f>IF(N139="zákl. přenesená",J139,0)</f>
        <v>0</v>
      </c>
      <c r="BH139" s="148">
        <f>IF(N139="sníž. přenesená",J139,0)</f>
        <v>0</v>
      </c>
      <c r="BI139" s="148">
        <f>IF(N139="nulová",J139,0)</f>
        <v>0</v>
      </c>
      <c r="BJ139" s="16" t="s">
        <v>83</v>
      </c>
      <c r="BK139" s="148">
        <f>ROUND(I139*H139,2)</f>
        <v>0</v>
      </c>
      <c r="BL139" s="16" t="s">
        <v>148</v>
      </c>
      <c r="BM139" s="147" t="s">
        <v>569</v>
      </c>
    </row>
    <row r="140" spans="2:65" s="12" customFormat="1" ht="10">
      <c r="B140" s="149"/>
      <c r="D140" s="150" t="s">
        <v>150</v>
      </c>
      <c r="E140" s="151" t="s">
        <v>1</v>
      </c>
      <c r="F140" s="152" t="s">
        <v>570</v>
      </c>
      <c r="H140" s="153">
        <v>1680</v>
      </c>
      <c r="I140" s="154"/>
      <c r="L140" s="149"/>
      <c r="M140" s="185"/>
      <c r="N140" s="186"/>
      <c r="O140" s="186"/>
      <c r="P140" s="186"/>
      <c r="Q140" s="186"/>
      <c r="R140" s="186"/>
      <c r="S140" s="186"/>
      <c r="T140" s="187"/>
      <c r="AT140" s="151" t="s">
        <v>150</v>
      </c>
      <c r="AU140" s="151" t="s">
        <v>85</v>
      </c>
      <c r="AV140" s="12" t="s">
        <v>85</v>
      </c>
      <c r="AW140" s="12" t="s">
        <v>32</v>
      </c>
      <c r="AX140" s="12" t="s">
        <v>83</v>
      </c>
      <c r="AY140" s="151" t="s">
        <v>141</v>
      </c>
    </row>
    <row r="141" spans="2:65" s="1" customFormat="1" ht="7" customHeight="1">
      <c r="B141" s="43"/>
      <c r="C141" s="44"/>
      <c r="D141" s="44"/>
      <c r="E141" s="44"/>
      <c r="F141" s="44"/>
      <c r="G141" s="44"/>
      <c r="H141" s="44"/>
      <c r="I141" s="44"/>
      <c r="J141" s="44"/>
      <c r="K141" s="44"/>
      <c r="L141" s="31"/>
    </row>
  </sheetData>
  <autoFilter ref="C121:K140" xr:uid="{00000000-0009-0000-0000-000005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36"/>
  <sheetViews>
    <sheetView showGridLines="0" workbookViewId="0"/>
  </sheetViews>
  <sheetFormatPr defaultRowHeight="15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1" width="22.33203125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30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6" t="s">
        <v>105</v>
      </c>
    </row>
    <row r="3" spans="2:46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85</v>
      </c>
    </row>
    <row r="4" spans="2:46" ht="25" customHeight="1">
      <c r="B4" s="19"/>
      <c r="D4" s="20" t="s">
        <v>112</v>
      </c>
      <c r="L4" s="19"/>
      <c r="M4" s="92" t="s">
        <v>10</v>
      </c>
      <c r="AT4" s="16" t="s">
        <v>3</v>
      </c>
    </row>
    <row r="5" spans="2:46" ht="7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1" t="str">
        <f>'Rekapitulace stavby'!K6</f>
        <v>Oprava veřejného prostranství na ul. Javoříčko, Šumperk</v>
      </c>
      <c r="F7" s="232"/>
      <c r="G7" s="232"/>
      <c r="H7" s="232"/>
      <c r="L7" s="19"/>
    </row>
    <row r="8" spans="2:46" ht="12" customHeight="1">
      <c r="B8" s="19"/>
      <c r="D8" s="26" t="s">
        <v>113</v>
      </c>
      <c r="L8" s="19"/>
    </row>
    <row r="9" spans="2:46" s="1" customFormat="1" ht="16.5" customHeight="1">
      <c r="B9" s="31"/>
      <c r="E9" s="231" t="s">
        <v>114</v>
      </c>
      <c r="F9" s="233"/>
      <c r="G9" s="233"/>
      <c r="H9" s="233"/>
      <c r="L9" s="31"/>
    </row>
    <row r="10" spans="2:46" s="1" customFormat="1" ht="12" customHeight="1">
      <c r="B10" s="31"/>
      <c r="D10" s="26" t="s">
        <v>115</v>
      </c>
      <c r="L10" s="31"/>
    </row>
    <row r="11" spans="2:46" s="1" customFormat="1" ht="16.5" customHeight="1">
      <c r="B11" s="31"/>
      <c r="E11" s="188" t="s">
        <v>571</v>
      </c>
      <c r="F11" s="233"/>
      <c r="G11" s="233"/>
      <c r="H11" s="233"/>
      <c r="L11" s="31"/>
    </row>
    <row r="12" spans="2:46" s="1" customFormat="1" ht="10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16. 5. 2025</v>
      </c>
      <c r="L14" s="31"/>
    </row>
    <row r="15" spans="2:46" s="1" customFormat="1" ht="10.75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7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4" t="str">
        <f>'Rekapitulace stavby'!E14</f>
        <v>Vyplň údaj</v>
      </c>
      <c r="F20" s="214"/>
      <c r="G20" s="214"/>
      <c r="H20" s="214"/>
      <c r="I20" s="26" t="s">
        <v>27</v>
      </c>
      <c r="J20" s="27" t="str">
        <f>'Rekapitulace stavby'!AN14</f>
        <v>Vyplň údaj</v>
      </c>
      <c r="L20" s="31"/>
    </row>
    <row r="21" spans="2:12" s="1" customFormat="1" ht="7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">
        <v>1</v>
      </c>
      <c r="L22" s="31"/>
    </row>
    <row r="23" spans="2:12" s="1" customFormat="1" ht="18" customHeight="1">
      <c r="B23" s="31"/>
      <c r="E23" s="24" t="s">
        <v>31</v>
      </c>
      <c r="I23" s="26" t="s">
        <v>27</v>
      </c>
      <c r="J23" s="24" t="s">
        <v>1</v>
      </c>
      <c r="L23" s="31"/>
    </row>
    <row r="24" spans="2:12" s="1" customFormat="1" ht="7" customHeight="1">
      <c r="B24" s="31"/>
      <c r="L24" s="31"/>
    </row>
    <row r="25" spans="2:12" s="1" customFormat="1" ht="12" customHeight="1">
      <c r="B25" s="31"/>
      <c r="D25" s="26" t="s">
        <v>33</v>
      </c>
      <c r="I25" s="26" t="s">
        <v>25</v>
      </c>
      <c r="J25" s="24" t="s">
        <v>1</v>
      </c>
      <c r="L25" s="31"/>
    </row>
    <row r="26" spans="2:12" s="1" customFormat="1" ht="18" customHeight="1">
      <c r="B26" s="31"/>
      <c r="E26" s="24" t="s">
        <v>34</v>
      </c>
      <c r="I26" s="26" t="s">
        <v>27</v>
      </c>
      <c r="J26" s="24" t="s">
        <v>1</v>
      </c>
      <c r="L26" s="31"/>
    </row>
    <row r="27" spans="2:12" s="1" customFormat="1" ht="7" customHeight="1">
      <c r="B27" s="31"/>
      <c r="L27" s="31"/>
    </row>
    <row r="28" spans="2:12" s="1" customFormat="1" ht="12" customHeight="1">
      <c r="B28" s="31"/>
      <c r="D28" s="26" t="s">
        <v>35</v>
      </c>
      <c r="L28" s="31"/>
    </row>
    <row r="29" spans="2:12" s="7" customFormat="1" ht="16.5" customHeight="1">
      <c r="B29" s="93"/>
      <c r="E29" s="219" t="s">
        <v>1</v>
      </c>
      <c r="F29" s="219"/>
      <c r="G29" s="219"/>
      <c r="H29" s="219"/>
      <c r="L29" s="93"/>
    </row>
    <row r="30" spans="2:12" s="1" customFormat="1" ht="7" customHeight="1">
      <c r="B30" s="31"/>
      <c r="L30" s="31"/>
    </row>
    <row r="31" spans="2:12" s="1" customFormat="1" ht="7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4" customHeight="1">
      <c r="B32" s="31"/>
      <c r="D32" s="94" t="s">
        <v>36</v>
      </c>
      <c r="J32" s="65">
        <f>ROUND(J123, 2)</f>
        <v>0</v>
      </c>
      <c r="L32" s="31"/>
    </row>
    <row r="33" spans="2:12" s="1" customFormat="1" ht="7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" customHeight="1">
      <c r="B35" s="31"/>
      <c r="D35" s="54" t="s">
        <v>40</v>
      </c>
      <c r="E35" s="26" t="s">
        <v>41</v>
      </c>
      <c r="F35" s="85">
        <f>ROUND((SUM(BE123:BE135)),  2)</f>
        <v>0</v>
      </c>
      <c r="I35" s="95">
        <v>0.21</v>
      </c>
      <c r="J35" s="85">
        <f>ROUND(((SUM(BE123:BE135))*I35),  2)</f>
        <v>0</v>
      </c>
      <c r="L35" s="31"/>
    </row>
    <row r="36" spans="2:12" s="1" customFormat="1" ht="14.4" customHeight="1">
      <c r="B36" s="31"/>
      <c r="E36" s="26" t="s">
        <v>42</v>
      </c>
      <c r="F36" s="85">
        <f>ROUND((SUM(BF123:BF135)),  2)</f>
        <v>0</v>
      </c>
      <c r="I36" s="95">
        <v>0.12</v>
      </c>
      <c r="J36" s="85">
        <f>ROUND(((SUM(BF123:BF135))*I36),  2)</f>
        <v>0</v>
      </c>
      <c r="L36" s="31"/>
    </row>
    <row r="37" spans="2:12" s="1" customFormat="1" ht="14.4" hidden="1" customHeight="1">
      <c r="B37" s="31"/>
      <c r="E37" s="26" t="s">
        <v>43</v>
      </c>
      <c r="F37" s="85">
        <f>ROUND((SUM(BG123:BG135)),  2)</f>
        <v>0</v>
      </c>
      <c r="I37" s="95">
        <v>0.21</v>
      </c>
      <c r="J37" s="85">
        <f>0</f>
        <v>0</v>
      </c>
      <c r="L37" s="31"/>
    </row>
    <row r="38" spans="2:12" s="1" customFormat="1" ht="14.4" hidden="1" customHeight="1">
      <c r="B38" s="31"/>
      <c r="E38" s="26" t="s">
        <v>44</v>
      </c>
      <c r="F38" s="85">
        <f>ROUND((SUM(BH123:BH135)),  2)</f>
        <v>0</v>
      </c>
      <c r="I38" s="95">
        <v>0.12</v>
      </c>
      <c r="J38" s="85">
        <f>0</f>
        <v>0</v>
      </c>
      <c r="L38" s="31"/>
    </row>
    <row r="39" spans="2:12" s="1" customFormat="1" ht="14.4" hidden="1" customHeight="1">
      <c r="B39" s="31"/>
      <c r="E39" s="26" t="s">
        <v>45</v>
      </c>
      <c r="F39" s="85">
        <f>ROUND((SUM(BI123:BI135)),  2)</f>
        <v>0</v>
      </c>
      <c r="I39" s="95">
        <v>0</v>
      </c>
      <c r="J39" s="85">
        <f>0</f>
        <v>0</v>
      </c>
      <c r="L39" s="31"/>
    </row>
    <row r="40" spans="2:12" s="1" customFormat="1" ht="7" customHeight="1">
      <c r="B40" s="31"/>
      <c r="L40" s="31"/>
    </row>
    <row r="41" spans="2:12" s="1" customFormat="1" ht="25.4" customHeight="1">
      <c r="B41" s="31"/>
      <c r="C41" s="96"/>
      <c r="D41" s="97" t="s">
        <v>46</v>
      </c>
      <c r="E41" s="56"/>
      <c r="F41" s="56"/>
      <c r="G41" s="98" t="s">
        <v>47</v>
      </c>
      <c r="H41" s="99" t="s">
        <v>48</v>
      </c>
      <c r="I41" s="56"/>
      <c r="J41" s="100">
        <f>SUM(J32:J39)</f>
        <v>0</v>
      </c>
      <c r="K41" s="101"/>
      <c r="L41" s="31"/>
    </row>
    <row r="42" spans="2:12" s="1" customFormat="1" ht="14.4" customHeight="1">
      <c r="B42" s="31"/>
      <c r="L42" s="31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0">
      <c r="B51" s="19"/>
      <c r="L51" s="19"/>
    </row>
    <row r="52" spans="2:12" ht="10">
      <c r="B52" s="19"/>
      <c r="L52" s="19"/>
    </row>
    <row r="53" spans="2:12" ht="10">
      <c r="B53" s="19"/>
      <c r="L53" s="19"/>
    </row>
    <row r="54" spans="2:12" ht="10">
      <c r="B54" s="19"/>
      <c r="L54" s="19"/>
    </row>
    <row r="55" spans="2:12" ht="10">
      <c r="B55" s="19"/>
      <c r="L55" s="19"/>
    </row>
    <row r="56" spans="2:12" ht="10">
      <c r="B56" s="19"/>
      <c r="L56" s="19"/>
    </row>
    <row r="57" spans="2:12" ht="10">
      <c r="B57" s="19"/>
      <c r="L57" s="19"/>
    </row>
    <row r="58" spans="2:12" ht="10">
      <c r="B58" s="19"/>
      <c r="L58" s="19"/>
    </row>
    <row r="59" spans="2:12" ht="10">
      <c r="B59" s="19"/>
      <c r="L59" s="19"/>
    </row>
    <row r="60" spans="2:12" ht="10">
      <c r="B60" s="19"/>
      <c r="L60" s="19"/>
    </row>
    <row r="61" spans="2:12" s="1" customFormat="1" ht="12.5">
      <c r="B61" s="31"/>
      <c r="D61" s="42" t="s">
        <v>51</v>
      </c>
      <c r="E61" s="33"/>
      <c r="F61" s="102" t="s">
        <v>52</v>
      </c>
      <c r="G61" s="42" t="s">
        <v>51</v>
      </c>
      <c r="H61" s="33"/>
      <c r="I61" s="33"/>
      <c r="J61" s="103" t="s">
        <v>52</v>
      </c>
      <c r="K61" s="33"/>
      <c r="L61" s="31"/>
    </row>
    <row r="62" spans="2:12" ht="10">
      <c r="B62" s="19"/>
      <c r="L62" s="19"/>
    </row>
    <row r="63" spans="2:12" ht="10">
      <c r="B63" s="19"/>
      <c r="L63" s="19"/>
    </row>
    <row r="64" spans="2:12" ht="10">
      <c r="B64" s="19"/>
      <c r="L64" s="19"/>
    </row>
    <row r="65" spans="2:12" s="1" customFormat="1" ht="13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0">
      <c r="B66" s="19"/>
      <c r="L66" s="19"/>
    </row>
    <row r="67" spans="2:12" ht="10">
      <c r="B67" s="19"/>
      <c r="L67" s="19"/>
    </row>
    <row r="68" spans="2:12" ht="10">
      <c r="B68" s="19"/>
      <c r="L68" s="19"/>
    </row>
    <row r="69" spans="2:12" ht="10">
      <c r="B69" s="19"/>
      <c r="L69" s="19"/>
    </row>
    <row r="70" spans="2:12" ht="10">
      <c r="B70" s="19"/>
      <c r="L70" s="19"/>
    </row>
    <row r="71" spans="2:12" ht="10">
      <c r="B71" s="19"/>
      <c r="L71" s="19"/>
    </row>
    <row r="72" spans="2:12" ht="10">
      <c r="B72" s="19"/>
      <c r="L72" s="19"/>
    </row>
    <row r="73" spans="2:12" ht="10">
      <c r="B73" s="19"/>
      <c r="L73" s="19"/>
    </row>
    <row r="74" spans="2:12" ht="10">
      <c r="B74" s="19"/>
      <c r="L74" s="19"/>
    </row>
    <row r="75" spans="2:12" ht="10">
      <c r="B75" s="19"/>
      <c r="L75" s="19"/>
    </row>
    <row r="76" spans="2:12" s="1" customFormat="1" ht="12.5">
      <c r="B76" s="31"/>
      <c r="D76" s="42" t="s">
        <v>51</v>
      </c>
      <c r="E76" s="33"/>
      <c r="F76" s="102" t="s">
        <v>52</v>
      </c>
      <c r="G76" s="42" t="s">
        <v>51</v>
      </c>
      <c r="H76" s="33"/>
      <c r="I76" s="33"/>
      <c r="J76" s="103" t="s">
        <v>52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5" customHeight="1">
      <c r="B82" s="31"/>
      <c r="C82" s="20" t="s">
        <v>117</v>
      </c>
      <c r="L82" s="31"/>
    </row>
    <row r="83" spans="2:12" s="1" customFormat="1" ht="7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1" t="str">
        <f>E7</f>
        <v>Oprava veřejného prostranství na ul. Javoříčko, Šumperk</v>
      </c>
      <c r="F85" s="232"/>
      <c r="G85" s="232"/>
      <c r="H85" s="232"/>
      <c r="L85" s="31"/>
    </row>
    <row r="86" spans="2:12" ht="12" customHeight="1">
      <c r="B86" s="19"/>
      <c r="C86" s="26" t="s">
        <v>113</v>
      </c>
      <c r="L86" s="19"/>
    </row>
    <row r="87" spans="2:12" s="1" customFormat="1" ht="16.5" customHeight="1">
      <c r="B87" s="31"/>
      <c r="E87" s="231" t="s">
        <v>114</v>
      </c>
      <c r="F87" s="233"/>
      <c r="G87" s="233"/>
      <c r="H87" s="233"/>
      <c r="L87" s="31"/>
    </row>
    <row r="88" spans="2:12" s="1" customFormat="1" ht="12" customHeight="1">
      <c r="B88" s="31"/>
      <c r="C88" s="26" t="s">
        <v>115</v>
      </c>
      <c r="L88" s="31"/>
    </row>
    <row r="89" spans="2:12" s="1" customFormat="1" ht="16.5" customHeight="1">
      <c r="B89" s="31"/>
      <c r="E89" s="188" t="str">
        <f>E11</f>
        <v>SO 801 - Svahování  a jemné terénní úpravy</v>
      </c>
      <c r="F89" s="233"/>
      <c r="G89" s="233"/>
      <c r="H89" s="233"/>
      <c r="L89" s="31"/>
    </row>
    <row r="90" spans="2:12" s="1" customFormat="1" ht="7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>Šumperk</v>
      </c>
      <c r="I91" s="26" t="s">
        <v>22</v>
      </c>
      <c r="J91" s="51" t="str">
        <f>IF(J14="","",J14)</f>
        <v>16. 5. 2025</v>
      </c>
      <c r="L91" s="31"/>
    </row>
    <row r="92" spans="2:12" s="1" customFormat="1" ht="7" customHeight="1">
      <c r="B92" s="31"/>
      <c r="L92" s="31"/>
    </row>
    <row r="93" spans="2:12" s="1" customFormat="1" ht="15.15" customHeight="1">
      <c r="B93" s="31"/>
      <c r="C93" s="26" t="s">
        <v>24</v>
      </c>
      <c r="F93" s="24" t="str">
        <f>E17</f>
        <v>Město  Šumperk</v>
      </c>
      <c r="I93" s="26" t="s">
        <v>30</v>
      </c>
      <c r="J93" s="29" t="str">
        <f>E23</f>
        <v>Ing.Zdeněk  Vitásek</v>
      </c>
      <c r="L93" s="31"/>
    </row>
    <row r="94" spans="2:12" s="1" customFormat="1" ht="15.15" customHeight="1">
      <c r="B94" s="31"/>
      <c r="C94" s="26" t="s">
        <v>28</v>
      </c>
      <c r="F94" s="24" t="str">
        <f>IF(E20="","",E20)</f>
        <v>Vyplň údaj</v>
      </c>
      <c r="I94" s="26" t="s">
        <v>33</v>
      </c>
      <c r="J94" s="29" t="str">
        <f>E26</f>
        <v>Martin  Pniok</v>
      </c>
      <c r="L94" s="31"/>
    </row>
    <row r="95" spans="2:12" s="1" customFormat="1" ht="10.25" customHeight="1">
      <c r="B95" s="31"/>
      <c r="L95" s="31"/>
    </row>
    <row r="96" spans="2:12" s="1" customFormat="1" ht="29.25" customHeight="1">
      <c r="B96" s="31"/>
      <c r="C96" s="104" t="s">
        <v>118</v>
      </c>
      <c r="D96" s="96"/>
      <c r="E96" s="96"/>
      <c r="F96" s="96"/>
      <c r="G96" s="96"/>
      <c r="H96" s="96"/>
      <c r="I96" s="96"/>
      <c r="J96" s="105" t="s">
        <v>119</v>
      </c>
      <c r="K96" s="96"/>
      <c r="L96" s="31"/>
    </row>
    <row r="97" spans="2:47" s="1" customFormat="1" ht="10.25" customHeight="1">
      <c r="B97" s="31"/>
      <c r="L97" s="31"/>
    </row>
    <row r="98" spans="2:47" s="1" customFormat="1" ht="22.75" customHeight="1">
      <c r="B98" s="31"/>
      <c r="C98" s="106" t="s">
        <v>120</v>
      </c>
      <c r="J98" s="65">
        <f>J123</f>
        <v>0</v>
      </c>
      <c r="L98" s="31"/>
      <c r="AU98" s="16" t="s">
        <v>121</v>
      </c>
    </row>
    <row r="99" spans="2:47" s="8" customFormat="1" ht="25" customHeight="1">
      <c r="B99" s="107"/>
      <c r="D99" s="108" t="s">
        <v>122</v>
      </c>
      <c r="E99" s="109"/>
      <c r="F99" s="109"/>
      <c r="G99" s="109"/>
      <c r="H99" s="109"/>
      <c r="I99" s="109"/>
      <c r="J99" s="110">
        <f>J124</f>
        <v>0</v>
      </c>
      <c r="L99" s="107"/>
    </row>
    <row r="100" spans="2:47" s="9" customFormat="1" ht="19.899999999999999" customHeight="1">
      <c r="B100" s="111"/>
      <c r="D100" s="112" t="s">
        <v>123</v>
      </c>
      <c r="E100" s="113"/>
      <c r="F100" s="113"/>
      <c r="G100" s="113"/>
      <c r="H100" s="113"/>
      <c r="I100" s="113"/>
      <c r="J100" s="114">
        <f>J125</f>
        <v>0</v>
      </c>
      <c r="L100" s="111"/>
    </row>
    <row r="101" spans="2:47" s="9" customFormat="1" ht="19.899999999999999" customHeight="1">
      <c r="B101" s="111"/>
      <c r="D101" s="112" t="s">
        <v>222</v>
      </c>
      <c r="E101" s="113"/>
      <c r="F101" s="113"/>
      <c r="G101" s="113"/>
      <c r="H101" s="113"/>
      <c r="I101" s="113"/>
      <c r="J101" s="114">
        <f>J134</f>
        <v>0</v>
      </c>
      <c r="L101" s="111"/>
    </row>
    <row r="102" spans="2:47" s="1" customFormat="1" ht="21.75" customHeight="1">
      <c r="B102" s="31"/>
      <c r="L102" s="31"/>
    </row>
    <row r="103" spans="2:47" s="1" customFormat="1" ht="7" customHeight="1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31"/>
    </row>
    <row r="107" spans="2:47" s="1" customFormat="1" ht="7" customHeight="1">
      <c r="B107" s="45"/>
      <c r="C107" s="46"/>
      <c r="D107" s="46"/>
      <c r="E107" s="46"/>
      <c r="F107" s="46"/>
      <c r="G107" s="46"/>
      <c r="H107" s="46"/>
      <c r="I107" s="46"/>
      <c r="J107" s="46"/>
      <c r="K107" s="46"/>
      <c r="L107" s="31"/>
    </row>
    <row r="108" spans="2:47" s="1" customFormat="1" ht="25" customHeight="1">
      <c r="B108" s="31"/>
      <c r="C108" s="20" t="s">
        <v>126</v>
      </c>
      <c r="L108" s="31"/>
    </row>
    <row r="109" spans="2:47" s="1" customFormat="1" ht="7" customHeight="1">
      <c r="B109" s="31"/>
      <c r="L109" s="31"/>
    </row>
    <row r="110" spans="2:47" s="1" customFormat="1" ht="12" customHeight="1">
      <c r="B110" s="31"/>
      <c r="C110" s="26" t="s">
        <v>16</v>
      </c>
      <c r="L110" s="31"/>
    </row>
    <row r="111" spans="2:47" s="1" customFormat="1" ht="16.5" customHeight="1">
      <c r="B111" s="31"/>
      <c r="E111" s="231" t="str">
        <f>E7</f>
        <v>Oprava veřejného prostranství na ul. Javoříčko, Šumperk</v>
      </c>
      <c r="F111" s="232"/>
      <c r="G111" s="232"/>
      <c r="H111" s="232"/>
      <c r="L111" s="31"/>
    </row>
    <row r="112" spans="2:47" ht="12" customHeight="1">
      <c r="B112" s="19"/>
      <c r="C112" s="26" t="s">
        <v>113</v>
      </c>
      <c r="L112" s="19"/>
    </row>
    <row r="113" spans="2:65" s="1" customFormat="1" ht="16.5" customHeight="1">
      <c r="B113" s="31"/>
      <c r="E113" s="231" t="s">
        <v>114</v>
      </c>
      <c r="F113" s="233"/>
      <c r="G113" s="233"/>
      <c r="H113" s="233"/>
      <c r="L113" s="31"/>
    </row>
    <row r="114" spans="2:65" s="1" customFormat="1" ht="12" customHeight="1">
      <c r="B114" s="31"/>
      <c r="C114" s="26" t="s">
        <v>115</v>
      </c>
      <c r="L114" s="31"/>
    </row>
    <row r="115" spans="2:65" s="1" customFormat="1" ht="16.5" customHeight="1">
      <c r="B115" s="31"/>
      <c r="E115" s="188" t="str">
        <f>E11</f>
        <v>SO 801 - Svahování  a jemné terénní úpravy</v>
      </c>
      <c r="F115" s="233"/>
      <c r="G115" s="233"/>
      <c r="H115" s="233"/>
      <c r="L115" s="31"/>
    </row>
    <row r="116" spans="2:65" s="1" customFormat="1" ht="7" customHeight="1">
      <c r="B116" s="31"/>
      <c r="L116" s="31"/>
    </row>
    <row r="117" spans="2:65" s="1" customFormat="1" ht="12" customHeight="1">
      <c r="B117" s="31"/>
      <c r="C117" s="26" t="s">
        <v>20</v>
      </c>
      <c r="F117" s="24" t="str">
        <f>F14</f>
        <v>Šumperk</v>
      </c>
      <c r="I117" s="26" t="s">
        <v>22</v>
      </c>
      <c r="J117" s="51" t="str">
        <f>IF(J14="","",J14)</f>
        <v>16. 5. 2025</v>
      </c>
      <c r="L117" s="31"/>
    </row>
    <row r="118" spans="2:65" s="1" customFormat="1" ht="7" customHeight="1">
      <c r="B118" s="31"/>
      <c r="L118" s="31"/>
    </row>
    <row r="119" spans="2:65" s="1" customFormat="1" ht="15.15" customHeight="1">
      <c r="B119" s="31"/>
      <c r="C119" s="26" t="s">
        <v>24</v>
      </c>
      <c r="F119" s="24" t="str">
        <f>E17</f>
        <v>Město  Šumperk</v>
      </c>
      <c r="I119" s="26" t="s">
        <v>30</v>
      </c>
      <c r="J119" s="29" t="str">
        <f>E23</f>
        <v>Ing.Zdeněk  Vitásek</v>
      </c>
      <c r="L119" s="31"/>
    </row>
    <row r="120" spans="2:65" s="1" customFormat="1" ht="15.15" customHeight="1">
      <c r="B120" s="31"/>
      <c r="C120" s="26" t="s">
        <v>28</v>
      </c>
      <c r="F120" s="24" t="str">
        <f>IF(E20="","",E20)</f>
        <v>Vyplň údaj</v>
      </c>
      <c r="I120" s="26" t="s">
        <v>33</v>
      </c>
      <c r="J120" s="29" t="str">
        <f>E26</f>
        <v>Martin  Pniok</v>
      </c>
      <c r="L120" s="31"/>
    </row>
    <row r="121" spans="2:65" s="1" customFormat="1" ht="10.25" customHeight="1">
      <c r="B121" s="31"/>
      <c r="L121" s="31"/>
    </row>
    <row r="122" spans="2:65" s="10" customFormat="1" ht="29.25" customHeight="1">
      <c r="B122" s="115"/>
      <c r="C122" s="116" t="s">
        <v>127</v>
      </c>
      <c r="D122" s="117" t="s">
        <v>61</v>
      </c>
      <c r="E122" s="117" t="s">
        <v>57</v>
      </c>
      <c r="F122" s="117" t="s">
        <v>58</v>
      </c>
      <c r="G122" s="117" t="s">
        <v>128</v>
      </c>
      <c r="H122" s="117" t="s">
        <v>129</v>
      </c>
      <c r="I122" s="117" t="s">
        <v>130</v>
      </c>
      <c r="J122" s="117" t="s">
        <v>119</v>
      </c>
      <c r="K122" s="118" t="s">
        <v>131</v>
      </c>
      <c r="L122" s="115"/>
      <c r="M122" s="58" t="s">
        <v>1</v>
      </c>
      <c r="N122" s="59" t="s">
        <v>40</v>
      </c>
      <c r="O122" s="59" t="s">
        <v>132</v>
      </c>
      <c r="P122" s="59" t="s">
        <v>133</v>
      </c>
      <c r="Q122" s="59" t="s">
        <v>134</v>
      </c>
      <c r="R122" s="59" t="s">
        <v>135</v>
      </c>
      <c r="S122" s="59" t="s">
        <v>136</v>
      </c>
      <c r="T122" s="60" t="s">
        <v>137</v>
      </c>
    </row>
    <row r="123" spans="2:65" s="1" customFormat="1" ht="22.75" customHeight="1">
      <c r="B123" s="31"/>
      <c r="C123" s="63" t="s">
        <v>138</v>
      </c>
      <c r="J123" s="119">
        <f>BK123</f>
        <v>0</v>
      </c>
      <c r="L123" s="31"/>
      <c r="M123" s="61"/>
      <c r="N123" s="52"/>
      <c r="O123" s="52"/>
      <c r="P123" s="120">
        <f>P124</f>
        <v>0</v>
      </c>
      <c r="Q123" s="52"/>
      <c r="R123" s="120">
        <f>R124</f>
        <v>102.4064</v>
      </c>
      <c r="S123" s="52"/>
      <c r="T123" s="121">
        <f>T124</f>
        <v>0</v>
      </c>
      <c r="AT123" s="16" t="s">
        <v>75</v>
      </c>
      <c r="AU123" s="16" t="s">
        <v>121</v>
      </c>
      <c r="BK123" s="122">
        <f>BK124</f>
        <v>0</v>
      </c>
    </row>
    <row r="124" spans="2:65" s="11" customFormat="1" ht="25.9" customHeight="1">
      <c r="B124" s="123"/>
      <c r="D124" s="124" t="s">
        <v>75</v>
      </c>
      <c r="E124" s="125" t="s">
        <v>139</v>
      </c>
      <c r="F124" s="125" t="s">
        <v>140</v>
      </c>
      <c r="I124" s="126"/>
      <c r="J124" s="127">
        <f>BK124</f>
        <v>0</v>
      </c>
      <c r="L124" s="123"/>
      <c r="M124" s="128"/>
      <c r="P124" s="129">
        <f>P125+P134</f>
        <v>0</v>
      </c>
      <c r="R124" s="129">
        <f>R125+R134</f>
        <v>102.4064</v>
      </c>
      <c r="T124" s="130">
        <f>T125+T134</f>
        <v>0</v>
      </c>
      <c r="AR124" s="124" t="s">
        <v>83</v>
      </c>
      <c r="AT124" s="131" t="s">
        <v>75</v>
      </c>
      <c r="AU124" s="131" t="s">
        <v>76</v>
      </c>
      <c r="AY124" s="124" t="s">
        <v>141</v>
      </c>
      <c r="BK124" s="132">
        <f>BK125+BK134</f>
        <v>0</v>
      </c>
    </row>
    <row r="125" spans="2:65" s="11" customFormat="1" ht="22.75" customHeight="1">
      <c r="B125" s="123"/>
      <c r="D125" s="124" t="s">
        <v>75</v>
      </c>
      <c r="E125" s="133" t="s">
        <v>83</v>
      </c>
      <c r="F125" s="133" t="s">
        <v>142</v>
      </c>
      <c r="I125" s="126"/>
      <c r="J125" s="134">
        <f>BK125</f>
        <v>0</v>
      </c>
      <c r="L125" s="123"/>
      <c r="M125" s="128"/>
      <c r="P125" s="129">
        <f>SUM(P126:P133)</f>
        <v>0</v>
      </c>
      <c r="R125" s="129">
        <f>SUM(R126:R133)</f>
        <v>102.4064</v>
      </c>
      <c r="T125" s="130">
        <f>SUM(T126:T133)</f>
        <v>0</v>
      </c>
      <c r="AR125" s="124" t="s">
        <v>83</v>
      </c>
      <c r="AT125" s="131" t="s">
        <v>75</v>
      </c>
      <c r="AU125" s="131" t="s">
        <v>83</v>
      </c>
      <c r="AY125" s="124" t="s">
        <v>141</v>
      </c>
      <c r="BK125" s="132">
        <f>SUM(BK126:BK133)</f>
        <v>0</v>
      </c>
    </row>
    <row r="126" spans="2:65" s="1" customFormat="1" ht="24.15" customHeight="1">
      <c r="B126" s="135"/>
      <c r="C126" s="136" t="s">
        <v>83</v>
      </c>
      <c r="D126" s="136" t="s">
        <v>143</v>
      </c>
      <c r="E126" s="137" t="s">
        <v>572</v>
      </c>
      <c r="F126" s="138" t="s">
        <v>573</v>
      </c>
      <c r="G126" s="139" t="s">
        <v>146</v>
      </c>
      <c r="H126" s="140">
        <v>320</v>
      </c>
      <c r="I126" s="141"/>
      <c r="J126" s="142">
        <f>ROUND(I126*H126,2)</f>
        <v>0</v>
      </c>
      <c r="K126" s="138" t="s">
        <v>574</v>
      </c>
      <c r="L126" s="31"/>
      <c r="M126" s="143" t="s">
        <v>1</v>
      </c>
      <c r="N126" s="144" t="s">
        <v>41</v>
      </c>
      <c r="P126" s="145">
        <f>O126*H126</f>
        <v>0</v>
      </c>
      <c r="Q126" s="145">
        <v>0</v>
      </c>
      <c r="R126" s="145">
        <f>Q126*H126</f>
        <v>0</v>
      </c>
      <c r="S126" s="145">
        <v>0</v>
      </c>
      <c r="T126" s="146">
        <f>S126*H126</f>
        <v>0</v>
      </c>
      <c r="AR126" s="147" t="s">
        <v>148</v>
      </c>
      <c r="AT126" s="147" t="s">
        <v>143</v>
      </c>
      <c r="AU126" s="147" t="s">
        <v>85</v>
      </c>
      <c r="AY126" s="16" t="s">
        <v>141</v>
      </c>
      <c r="BE126" s="148">
        <f>IF(N126="základní",J126,0)</f>
        <v>0</v>
      </c>
      <c r="BF126" s="148">
        <f>IF(N126="snížená",J126,0)</f>
        <v>0</v>
      </c>
      <c r="BG126" s="148">
        <f>IF(N126="zákl. přenesená",J126,0)</f>
        <v>0</v>
      </c>
      <c r="BH126" s="148">
        <f>IF(N126="sníž. přenesená",J126,0)</f>
        <v>0</v>
      </c>
      <c r="BI126" s="148">
        <f>IF(N126="nulová",J126,0)</f>
        <v>0</v>
      </c>
      <c r="BJ126" s="16" t="s">
        <v>83</v>
      </c>
      <c r="BK126" s="148">
        <f>ROUND(I126*H126,2)</f>
        <v>0</v>
      </c>
      <c r="BL126" s="16" t="s">
        <v>148</v>
      </c>
      <c r="BM126" s="147" t="s">
        <v>575</v>
      </c>
    </row>
    <row r="127" spans="2:65" s="12" customFormat="1" ht="10">
      <c r="B127" s="149"/>
      <c r="D127" s="150" t="s">
        <v>150</v>
      </c>
      <c r="E127" s="151" t="s">
        <v>1</v>
      </c>
      <c r="F127" s="152" t="s">
        <v>576</v>
      </c>
      <c r="H127" s="153">
        <v>320</v>
      </c>
      <c r="I127" s="154"/>
      <c r="L127" s="149"/>
      <c r="M127" s="155"/>
      <c r="T127" s="156"/>
      <c r="AT127" s="151" t="s">
        <v>150</v>
      </c>
      <c r="AU127" s="151" t="s">
        <v>85</v>
      </c>
      <c r="AV127" s="12" t="s">
        <v>85</v>
      </c>
      <c r="AW127" s="12" t="s">
        <v>32</v>
      </c>
      <c r="AX127" s="12" t="s">
        <v>83</v>
      </c>
      <c r="AY127" s="151" t="s">
        <v>141</v>
      </c>
    </row>
    <row r="128" spans="2:65" s="1" customFormat="1" ht="16.5" customHeight="1">
      <c r="B128" s="135"/>
      <c r="C128" s="169" t="s">
        <v>85</v>
      </c>
      <c r="D128" s="169" t="s">
        <v>248</v>
      </c>
      <c r="E128" s="170" t="s">
        <v>577</v>
      </c>
      <c r="F128" s="171" t="s">
        <v>578</v>
      </c>
      <c r="G128" s="172" t="s">
        <v>186</v>
      </c>
      <c r="H128" s="173">
        <v>102.4</v>
      </c>
      <c r="I128" s="174"/>
      <c r="J128" s="175">
        <f>ROUND(I128*H128,2)</f>
        <v>0</v>
      </c>
      <c r="K128" s="171" t="s">
        <v>574</v>
      </c>
      <c r="L128" s="176"/>
      <c r="M128" s="177" t="s">
        <v>1</v>
      </c>
      <c r="N128" s="178" t="s">
        <v>41</v>
      </c>
      <c r="P128" s="145">
        <f>O128*H128</f>
        <v>0</v>
      </c>
      <c r="Q128" s="145">
        <v>1</v>
      </c>
      <c r="R128" s="145">
        <f>Q128*H128</f>
        <v>102.4</v>
      </c>
      <c r="S128" s="145">
        <v>0</v>
      </c>
      <c r="T128" s="146">
        <f>S128*H128</f>
        <v>0</v>
      </c>
      <c r="AR128" s="147" t="s">
        <v>183</v>
      </c>
      <c r="AT128" s="147" t="s">
        <v>248</v>
      </c>
      <c r="AU128" s="147" t="s">
        <v>85</v>
      </c>
      <c r="AY128" s="16" t="s">
        <v>141</v>
      </c>
      <c r="BE128" s="148">
        <f>IF(N128="základní",J128,0)</f>
        <v>0</v>
      </c>
      <c r="BF128" s="148">
        <f>IF(N128="snížená",J128,0)</f>
        <v>0</v>
      </c>
      <c r="BG128" s="148">
        <f>IF(N128="zákl. přenesená",J128,0)</f>
        <v>0</v>
      </c>
      <c r="BH128" s="148">
        <f>IF(N128="sníž. přenesená",J128,0)</f>
        <v>0</v>
      </c>
      <c r="BI128" s="148">
        <f>IF(N128="nulová",J128,0)</f>
        <v>0</v>
      </c>
      <c r="BJ128" s="16" t="s">
        <v>83</v>
      </c>
      <c r="BK128" s="148">
        <f>ROUND(I128*H128,2)</f>
        <v>0</v>
      </c>
      <c r="BL128" s="16" t="s">
        <v>148</v>
      </c>
      <c r="BM128" s="147" t="s">
        <v>579</v>
      </c>
    </row>
    <row r="129" spans="2:65" s="12" customFormat="1" ht="10">
      <c r="B129" s="149"/>
      <c r="D129" s="150" t="s">
        <v>150</v>
      </c>
      <c r="E129" s="151" t="s">
        <v>1</v>
      </c>
      <c r="F129" s="152" t="s">
        <v>580</v>
      </c>
      <c r="H129" s="153">
        <v>102.4</v>
      </c>
      <c r="I129" s="154"/>
      <c r="L129" s="149"/>
      <c r="M129" s="155"/>
      <c r="T129" s="156"/>
      <c r="AT129" s="151" t="s">
        <v>150</v>
      </c>
      <c r="AU129" s="151" t="s">
        <v>85</v>
      </c>
      <c r="AV129" s="12" t="s">
        <v>85</v>
      </c>
      <c r="AW129" s="12" t="s">
        <v>32</v>
      </c>
      <c r="AX129" s="12" t="s">
        <v>83</v>
      </c>
      <c r="AY129" s="151" t="s">
        <v>141</v>
      </c>
    </row>
    <row r="130" spans="2:65" s="1" customFormat="1" ht="24.15" customHeight="1">
      <c r="B130" s="135"/>
      <c r="C130" s="136" t="s">
        <v>156</v>
      </c>
      <c r="D130" s="136" t="s">
        <v>143</v>
      </c>
      <c r="E130" s="137" t="s">
        <v>581</v>
      </c>
      <c r="F130" s="138" t="s">
        <v>582</v>
      </c>
      <c r="G130" s="139" t="s">
        <v>146</v>
      </c>
      <c r="H130" s="140">
        <v>320</v>
      </c>
      <c r="I130" s="141"/>
      <c r="J130" s="142">
        <f>ROUND(I130*H130,2)</f>
        <v>0</v>
      </c>
      <c r="K130" s="138" t="s">
        <v>574</v>
      </c>
      <c r="L130" s="31"/>
      <c r="M130" s="143" t="s">
        <v>1</v>
      </c>
      <c r="N130" s="144" t="s">
        <v>41</v>
      </c>
      <c r="P130" s="145">
        <f>O130*H130</f>
        <v>0</v>
      </c>
      <c r="Q130" s="145">
        <v>0</v>
      </c>
      <c r="R130" s="145">
        <f>Q130*H130</f>
        <v>0</v>
      </c>
      <c r="S130" s="145">
        <v>0</v>
      </c>
      <c r="T130" s="146">
        <f>S130*H130</f>
        <v>0</v>
      </c>
      <c r="AR130" s="147" t="s">
        <v>148</v>
      </c>
      <c r="AT130" s="147" t="s">
        <v>143</v>
      </c>
      <c r="AU130" s="147" t="s">
        <v>85</v>
      </c>
      <c r="AY130" s="16" t="s">
        <v>141</v>
      </c>
      <c r="BE130" s="148">
        <f>IF(N130="základní",J130,0)</f>
        <v>0</v>
      </c>
      <c r="BF130" s="148">
        <f>IF(N130="snížená",J130,0)</f>
        <v>0</v>
      </c>
      <c r="BG130" s="148">
        <f>IF(N130="zákl. přenesená",J130,0)</f>
        <v>0</v>
      </c>
      <c r="BH130" s="148">
        <f>IF(N130="sníž. přenesená",J130,0)</f>
        <v>0</v>
      </c>
      <c r="BI130" s="148">
        <f>IF(N130="nulová",J130,0)</f>
        <v>0</v>
      </c>
      <c r="BJ130" s="16" t="s">
        <v>83</v>
      </c>
      <c r="BK130" s="148">
        <f>ROUND(I130*H130,2)</f>
        <v>0</v>
      </c>
      <c r="BL130" s="16" t="s">
        <v>148</v>
      </c>
      <c r="BM130" s="147" t="s">
        <v>583</v>
      </c>
    </row>
    <row r="131" spans="2:65" s="12" customFormat="1" ht="10">
      <c r="B131" s="149"/>
      <c r="D131" s="150" t="s">
        <v>150</v>
      </c>
      <c r="E131" s="151" t="s">
        <v>1</v>
      </c>
      <c r="F131" s="152" t="s">
        <v>576</v>
      </c>
      <c r="H131" s="153">
        <v>320</v>
      </c>
      <c r="I131" s="154"/>
      <c r="L131" s="149"/>
      <c r="M131" s="155"/>
      <c r="T131" s="156"/>
      <c r="AT131" s="151" t="s">
        <v>150</v>
      </c>
      <c r="AU131" s="151" t="s">
        <v>85</v>
      </c>
      <c r="AV131" s="12" t="s">
        <v>85</v>
      </c>
      <c r="AW131" s="12" t="s">
        <v>32</v>
      </c>
      <c r="AX131" s="12" t="s">
        <v>83</v>
      </c>
      <c r="AY131" s="151" t="s">
        <v>141</v>
      </c>
    </row>
    <row r="132" spans="2:65" s="1" customFormat="1" ht="16.5" customHeight="1">
      <c r="B132" s="135"/>
      <c r="C132" s="169" t="s">
        <v>148</v>
      </c>
      <c r="D132" s="169" t="s">
        <v>248</v>
      </c>
      <c r="E132" s="170" t="s">
        <v>584</v>
      </c>
      <c r="F132" s="171" t="s">
        <v>585</v>
      </c>
      <c r="G132" s="172" t="s">
        <v>586</v>
      </c>
      <c r="H132" s="173">
        <v>6.4</v>
      </c>
      <c r="I132" s="174"/>
      <c r="J132" s="175">
        <f>ROUND(I132*H132,2)</f>
        <v>0</v>
      </c>
      <c r="K132" s="171" t="s">
        <v>574</v>
      </c>
      <c r="L132" s="176"/>
      <c r="M132" s="177" t="s">
        <v>1</v>
      </c>
      <c r="N132" s="178" t="s">
        <v>41</v>
      </c>
      <c r="P132" s="145">
        <f>O132*H132</f>
        <v>0</v>
      </c>
      <c r="Q132" s="145">
        <v>1E-3</v>
      </c>
      <c r="R132" s="145">
        <f>Q132*H132</f>
        <v>6.4000000000000003E-3</v>
      </c>
      <c r="S132" s="145">
        <v>0</v>
      </c>
      <c r="T132" s="146">
        <f>S132*H132</f>
        <v>0</v>
      </c>
      <c r="AR132" s="147" t="s">
        <v>183</v>
      </c>
      <c r="AT132" s="147" t="s">
        <v>248</v>
      </c>
      <c r="AU132" s="147" t="s">
        <v>85</v>
      </c>
      <c r="AY132" s="16" t="s">
        <v>141</v>
      </c>
      <c r="BE132" s="148">
        <f>IF(N132="základní",J132,0)</f>
        <v>0</v>
      </c>
      <c r="BF132" s="148">
        <f>IF(N132="snížená",J132,0)</f>
        <v>0</v>
      </c>
      <c r="BG132" s="148">
        <f>IF(N132="zákl. přenesená",J132,0)</f>
        <v>0</v>
      </c>
      <c r="BH132" s="148">
        <f>IF(N132="sníž. přenesená",J132,0)</f>
        <v>0</v>
      </c>
      <c r="BI132" s="148">
        <f>IF(N132="nulová",J132,0)</f>
        <v>0</v>
      </c>
      <c r="BJ132" s="16" t="s">
        <v>83</v>
      </c>
      <c r="BK132" s="148">
        <f>ROUND(I132*H132,2)</f>
        <v>0</v>
      </c>
      <c r="BL132" s="16" t="s">
        <v>148</v>
      </c>
      <c r="BM132" s="147" t="s">
        <v>587</v>
      </c>
    </row>
    <row r="133" spans="2:65" s="12" customFormat="1" ht="10">
      <c r="B133" s="149"/>
      <c r="D133" s="150" t="s">
        <v>150</v>
      </c>
      <c r="F133" s="152" t="s">
        <v>588</v>
      </c>
      <c r="H133" s="153">
        <v>6.4</v>
      </c>
      <c r="I133" s="154"/>
      <c r="L133" s="149"/>
      <c r="M133" s="155"/>
      <c r="T133" s="156"/>
      <c r="AT133" s="151" t="s">
        <v>150</v>
      </c>
      <c r="AU133" s="151" t="s">
        <v>85</v>
      </c>
      <c r="AV133" s="12" t="s">
        <v>85</v>
      </c>
      <c r="AW133" s="12" t="s">
        <v>3</v>
      </c>
      <c r="AX133" s="12" t="s">
        <v>83</v>
      </c>
      <c r="AY133" s="151" t="s">
        <v>141</v>
      </c>
    </row>
    <row r="134" spans="2:65" s="11" customFormat="1" ht="22.75" customHeight="1">
      <c r="B134" s="123"/>
      <c r="D134" s="124" t="s">
        <v>75</v>
      </c>
      <c r="E134" s="133" t="s">
        <v>442</v>
      </c>
      <c r="F134" s="133" t="s">
        <v>443</v>
      </c>
      <c r="I134" s="126"/>
      <c r="J134" s="134">
        <f>BK134</f>
        <v>0</v>
      </c>
      <c r="L134" s="123"/>
      <c r="M134" s="128"/>
      <c r="P134" s="129">
        <f>P135</f>
        <v>0</v>
      </c>
      <c r="R134" s="129">
        <f>R135</f>
        <v>0</v>
      </c>
      <c r="T134" s="130">
        <f>T135</f>
        <v>0</v>
      </c>
      <c r="AR134" s="124" t="s">
        <v>83</v>
      </c>
      <c r="AT134" s="131" t="s">
        <v>75</v>
      </c>
      <c r="AU134" s="131" t="s">
        <v>83</v>
      </c>
      <c r="AY134" s="124" t="s">
        <v>141</v>
      </c>
      <c r="BK134" s="132">
        <f>BK135</f>
        <v>0</v>
      </c>
    </row>
    <row r="135" spans="2:65" s="1" customFormat="1" ht="24.15" customHeight="1">
      <c r="B135" s="135"/>
      <c r="C135" s="136" t="s">
        <v>165</v>
      </c>
      <c r="D135" s="136" t="s">
        <v>143</v>
      </c>
      <c r="E135" s="137" t="s">
        <v>445</v>
      </c>
      <c r="F135" s="138" t="s">
        <v>446</v>
      </c>
      <c r="G135" s="139" t="s">
        <v>186</v>
      </c>
      <c r="H135" s="140">
        <v>102.40600000000001</v>
      </c>
      <c r="I135" s="141"/>
      <c r="J135" s="142">
        <f>ROUND(I135*H135,2)</f>
        <v>0</v>
      </c>
      <c r="K135" s="138" t="s">
        <v>147</v>
      </c>
      <c r="L135" s="31"/>
      <c r="M135" s="164" t="s">
        <v>1</v>
      </c>
      <c r="N135" s="165" t="s">
        <v>41</v>
      </c>
      <c r="O135" s="166"/>
      <c r="P135" s="167">
        <f>O135*H135</f>
        <v>0</v>
      </c>
      <c r="Q135" s="167">
        <v>0</v>
      </c>
      <c r="R135" s="167">
        <f>Q135*H135</f>
        <v>0</v>
      </c>
      <c r="S135" s="167">
        <v>0</v>
      </c>
      <c r="T135" s="168">
        <f>S135*H135</f>
        <v>0</v>
      </c>
      <c r="AR135" s="147" t="s">
        <v>148</v>
      </c>
      <c r="AT135" s="147" t="s">
        <v>143</v>
      </c>
      <c r="AU135" s="147" t="s">
        <v>85</v>
      </c>
      <c r="AY135" s="16" t="s">
        <v>141</v>
      </c>
      <c r="BE135" s="148">
        <f>IF(N135="základní",J135,0)</f>
        <v>0</v>
      </c>
      <c r="BF135" s="148">
        <f>IF(N135="snížená",J135,0)</f>
        <v>0</v>
      </c>
      <c r="BG135" s="148">
        <f>IF(N135="zákl. přenesená",J135,0)</f>
        <v>0</v>
      </c>
      <c r="BH135" s="148">
        <f>IF(N135="sníž. přenesená",J135,0)</f>
        <v>0</v>
      </c>
      <c r="BI135" s="148">
        <f>IF(N135="nulová",J135,0)</f>
        <v>0</v>
      </c>
      <c r="BJ135" s="16" t="s">
        <v>83</v>
      </c>
      <c r="BK135" s="148">
        <f>ROUND(I135*H135,2)</f>
        <v>0</v>
      </c>
      <c r="BL135" s="16" t="s">
        <v>148</v>
      </c>
      <c r="BM135" s="147" t="s">
        <v>589</v>
      </c>
    </row>
    <row r="136" spans="2:65" s="1" customFormat="1" ht="7" customHeight="1">
      <c r="B136" s="43"/>
      <c r="C136" s="44"/>
      <c r="D136" s="44"/>
      <c r="E136" s="44"/>
      <c r="F136" s="44"/>
      <c r="G136" s="44"/>
      <c r="H136" s="44"/>
      <c r="I136" s="44"/>
      <c r="J136" s="44"/>
      <c r="K136" s="44"/>
      <c r="L136" s="31"/>
    </row>
  </sheetData>
  <autoFilter ref="C122:K135" xr:uid="{00000000-0009-0000-0000-000006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32"/>
  <sheetViews>
    <sheetView showGridLines="0" workbookViewId="0"/>
  </sheetViews>
  <sheetFormatPr defaultRowHeight="15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1" width="22.33203125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30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6" t="s">
        <v>108</v>
      </c>
    </row>
    <row r="3" spans="2:46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85</v>
      </c>
    </row>
    <row r="4" spans="2:46" ht="25" customHeight="1">
      <c r="B4" s="19"/>
      <c r="D4" s="20" t="s">
        <v>112</v>
      </c>
      <c r="L4" s="19"/>
      <c r="M4" s="92" t="s">
        <v>10</v>
      </c>
      <c r="AT4" s="16" t="s">
        <v>3</v>
      </c>
    </row>
    <row r="5" spans="2:46" ht="7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1" t="str">
        <f>'Rekapitulace stavby'!K6</f>
        <v>Oprava veřejného prostranství na ul. Javoříčko, Šumperk</v>
      </c>
      <c r="F7" s="232"/>
      <c r="G7" s="232"/>
      <c r="H7" s="232"/>
      <c r="L7" s="19"/>
    </row>
    <row r="8" spans="2:46" ht="12" customHeight="1">
      <c r="B8" s="19"/>
      <c r="D8" s="26" t="s">
        <v>113</v>
      </c>
      <c r="L8" s="19"/>
    </row>
    <row r="9" spans="2:46" s="1" customFormat="1" ht="16.5" customHeight="1">
      <c r="B9" s="31"/>
      <c r="E9" s="231" t="s">
        <v>114</v>
      </c>
      <c r="F9" s="233"/>
      <c r="G9" s="233"/>
      <c r="H9" s="233"/>
      <c r="L9" s="31"/>
    </row>
    <row r="10" spans="2:46" s="1" customFormat="1" ht="12" customHeight="1">
      <c r="B10" s="31"/>
      <c r="D10" s="26" t="s">
        <v>115</v>
      </c>
      <c r="L10" s="31"/>
    </row>
    <row r="11" spans="2:46" s="1" customFormat="1" ht="16.5" customHeight="1">
      <c r="B11" s="31"/>
      <c r="E11" s="188" t="s">
        <v>590</v>
      </c>
      <c r="F11" s="233"/>
      <c r="G11" s="233"/>
      <c r="H11" s="233"/>
      <c r="L11" s="31"/>
    </row>
    <row r="12" spans="2:46" s="1" customFormat="1" ht="10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16. 5. 2025</v>
      </c>
      <c r="L14" s="31"/>
    </row>
    <row r="15" spans="2:46" s="1" customFormat="1" ht="10.75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7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4" t="str">
        <f>'Rekapitulace stavby'!E14</f>
        <v>Vyplň údaj</v>
      </c>
      <c r="F20" s="214"/>
      <c r="G20" s="214"/>
      <c r="H20" s="214"/>
      <c r="I20" s="26" t="s">
        <v>27</v>
      </c>
      <c r="J20" s="27" t="str">
        <f>'Rekapitulace stavby'!AN14</f>
        <v>Vyplň údaj</v>
      </c>
      <c r="L20" s="31"/>
    </row>
    <row r="21" spans="2:12" s="1" customFormat="1" ht="7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">
        <v>1</v>
      </c>
      <c r="L22" s="31"/>
    </row>
    <row r="23" spans="2:12" s="1" customFormat="1" ht="18" customHeight="1">
      <c r="B23" s="31"/>
      <c r="E23" s="24" t="s">
        <v>31</v>
      </c>
      <c r="I23" s="26" t="s">
        <v>27</v>
      </c>
      <c r="J23" s="24" t="s">
        <v>1</v>
      </c>
      <c r="L23" s="31"/>
    </row>
    <row r="24" spans="2:12" s="1" customFormat="1" ht="7" customHeight="1">
      <c r="B24" s="31"/>
      <c r="L24" s="31"/>
    </row>
    <row r="25" spans="2:12" s="1" customFormat="1" ht="12" customHeight="1">
      <c r="B25" s="31"/>
      <c r="D25" s="26" t="s">
        <v>33</v>
      </c>
      <c r="I25" s="26" t="s">
        <v>25</v>
      </c>
      <c r="J25" s="24" t="s">
        <v>1</v>
      </c>
      <c r="L25" s="31"/>
    </row>
    <row r="26" spans="2:12" s="1" customFormat="1" ht="18" customHeight="1">
      <c r="B26" s="31"/>
      <c r="E26" s="24" t="s">
        <v>34</v>
      </c>
      <c r="I26" s="26" t="s">
        <v>27</v>
      </c>
      <c r="J26" s="24" t="s">
        <v>1</v>
      </c>
      <c r="L26" s="31"/>
    </row>
    <row r="27" spans="2:12" s="1" customFormat="1" ht="7" customHeight="1">
      <c r="B27" s="31"/>
      <c r="L27" s="31"/>
    </row>
    <row r="28" spans="2:12" s="1" customFormat="1" ht="12" customHeight="1">
      <c r="B28" s="31"/>
      <c r="D28" s="26" t="s">
        <v>35</v>
      </c>
      <c r="L28" s="31"/>
    </row>
    <row r="29" spans="2:12" s="7" customFormat="1" ht="16.5" customHeight="1">
      <c r="B29" s="93"/>
      <c r="E29" s="219" t="s">
        <v>1</v>
      </c>
      <c r="F29" s="219"/>
      <c r="G29" s="219"/>
      <c r="H29" s="219"/>
      <c r="L29" s="93"/>
    </row>
    <row r="30" spans="2:12" s="1" customFormat="1" ht="7" customHeight="1">
      <c r="B30" s="31"/>
      <c r="L30" s="31"/>
    </row>
    <row r="31" spans="2:12" s="1" customFormat="1" ht="7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4" customHeight="1">
      <c r="B32" s="31"/>
      <c r="D32" s="94" t="s">
        <v>36</v>
      </c>
      <c r="J32" s="65">
        <f>ROUND(J122, 2)</f>
        <v>0</v>
      </c>
      <c r="L32" s="31"/>
    </row>
    <row r="33" spans="2:12" s="1" customFormat="1" ht="7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" customHeight="1">
      <c r="B35" s="31"/>
      <c r="D35" s="54" t="s">
        <v>40</v>
      </c>
      <c r="E35" s="26" t="s">
        <v>41</v>
      </c>
      <c r="F35" s="85">
        <f>ROUND((SUM(BE122:BE131)),  2)</f>
        <v>0</v>
      </c>
      <c r="I35" s="95">
        <v>0.21</v>
      </c>
      <c r="J35" s="85">
        <f>ROUND(((SUM(BE122:BE131))*I35),  2)</f>
        <v>0</v>
      </c>
      <c r="L35" s="31"/>
    </row>
    <row r="36" spans="2:12" s="1" customFormat="1" ht="14.4" customHeight="1">
      <c r="B36" s="31"/>
      <c r="E36" s="26" t="s">
        <v>42</v>
      </c>
      <c r="F36" s="85">
        <f>ROUND((SUM(BF122:BF131)),  2)</f>
        <v>0</v>
      </c>
      <c r="I36" s="95">
        <v>0.12</v>
      </c>
      <c r="J36" s="85">
        <f>ROUND(((SUM(BF122:BF131))*I36),  2)</f>
        <v>0</v>
      </c>
      <c r="L36" s="31"/>
    </row>
    <row r="37" spans="2:12" s="1" customFormat="1" ht="14.4" hidden="1" customHeight="1">
      <c r="B37" s="31"/>
      <c r="E37" s="26" t="s">
        <v>43</v>
      </c>
      <c r="F37" s="85">
        <f>ROUND((SUM(BG122:BG131)),  2)</f>
        <v>0</v>
      </c>
      <c r="I37" s="95">
        <v>0.21</v>
      </c>
      <c r="J37" s="85">
        <f>0</f>
        <v>0</v>
      </c>
      <c r="L37" s="31"/>
    </row>
    <row r="38" spans="2:12" s="1" customFormat="1" ht="14.4" hidden="1" customHeight="1">
      <c r="B38" s="31"/>
      <c r="E38" s="26" t="s">
        <v>44</v>
      </c>
      <c r="F38" s="85">
        <f>ROUND((SUM(BH122:BH131)),  2)</f>
        <v>0</v>
      </c>
      <c r="I38" s="95">
        <v>0.12</v>
      </c>
      <c r="J38" s="85">
        <f>0</f>
        <v>0</v>
      </c>
      <c r="L38" s="31"/>
    </row>
    <row r="39" spans="2:12" s="1" customFormat="1" ht="14.4" hidden="1" customHeight="1">
      <c r="B39" s="31"/>
      <c r="E39" s="26" t="s">
        <v>45</v>
      </c>
      <c r="F39" s="85">
        <f>ROUND((SUM(BI122:BI131)),  2)</f>
        <v>0</v>
      </c>
      <c r="I39" s="95">
        <v>0</v>
      </c>
      <c r="J39" s="85">
        <f>0</f>
        <v>0</v>
      </c>
      <c r="L39" s="31"/>
    </row>
    <row r="40" spans="2:12" s="1" customFormat="1" ht="7" customHeight="1">
      <c r="B40" s="31"/>
      <c r="L40" s="31"/>
    </row>
    <row r="41" spans="2:12" s="1" customFormat="1" ht="25.4" customHeight="1">
      <c r="B41" s="31"/>
      <c r="C41" s="96"/>
      <c r="D41" s="97" t="s">
        <v>46</v>
      </c>
      <c r="E41" s="56"/>
      <c r="F41" s="56"/>
      <c r="G41" s="98" t="s">
        <v>47</v>
      </c>
      <c r="H41" s="99" t="s">
        <v>48</v>
      </c>
      <c r="I41" s="56"/>
      <c r="J41" s="100">
        <f>SUM(J32:J39)</f>
        <v>0</v>
      </c>
      <c r="K41" s="101"/>
      <c r="L41" s="31"/>
    </row>
    <row r="42" spans="2:12" s="1" customFormat="1" ht="14.4" customHeight="1">
      <c r="B42" s="31"/>
      <c r="L42" s="31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0">
      <c r="B51" s="19"/>
      <c r="L51" s="19"/>
    </row>
    <row r="52" spans="2:12" ht="10">
      <c r="B52" s="19"/>
      <c r="L52" s="19"/>
    </row>
    <row r="53" spans="2:12" ht="10">
      <c r="B53" s="19"/>
      <c r="L53" s="19"/>
    </row>
    <row r="54" spans="2:12" ht="10">
      <c r="B54" s="19"/>
      <c r="L54" s="19"/>
    </row>
    <row r="55" spans="2:12" ht="10">
      <c r="B55" s="19"/>
      <c r="L55" s="19"/>
    </row>
    <row r="56" spans="2:12" ht="10">
      <c r="B56" s="19"/>
      <c r="L56" s="19"/>
    </row>
    <row r="57" spans="2:12" ht="10">
      <c r="B57" s="19"/>
      <c r="L57" s="19"/>
    </row>
    <row r="58" spans="2:12" ht="10">
      <c r="B58" s="19"/>
      <c r="L58" s="19"/>
    </row>
    <row r="59" spans="2:12" ht="10">
      <c r="B59" s="19"/>
      <c r="L59" s="19"/>
    </row>
    <row r="60" spans="2:12" ht="10">
      <c r="B60" s="19"/>
      <c r="L60" s="19"/>
    </row>
    <row r="61" spans="2:12" s="1" customFormat="1" ht="12.5">
      <c r="B61" s="31"/>
      <c r="D61" s="42" t="s">
        <v>51</v>
      </c>
      <c r="E61" s="33"/>
      <c r="F61" s="102" t="s">
        <v>52</v>
      </c>
      <c r="G61" s="42" t="s">
        <v>51</v>
      </c>
      <c r="H61" s="33"/>
      <c r="I61" s="33"/>
      <c r="J61" s="103" t="s">
        <v>52</v>
      </c>
      <c r="K61" s="33"/>
      <c r="L61" s="31"/>
    </row>
    <row r="62" spans="2:12" ht="10">
      <c r="B62" s="19"/>
      <c r="L62" s="19"/>
    </row>
    <row r="63" spans="2:12" ht="10">
      <c r="B63" s="19"/>
      <c r="L63" s="19"/>
    </row>
    <row r="64" spans="2:12" ht="10">
      <c r="B64" s="19"/>
      <c r="L64" s="19"/>
    </row>
    <row r="65" spans="2:12" s="1" customFormat="1" ht="13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0">
      <c r="B66" s="19"/>
      <c r="L66" s="19"/>
    </row>
    <row r="67" spans="2:12" ht="10">
      <c r="B67" s="19"/>
      <c r="L67" s="19"/>
    </row>
    <row r="68" spans="2:12" ht="10">
      <c r="B68" s="19"/>
      <c r="L68" s="19"/>
    </row>
    <row r="69" spans="2:12" ht="10">
      <c r="B69" s="19"/>
      <c r="L69" s="19"/>
    </row>
    <row r="70" spans="2:12" ht="10">
      <c r="B70" s="19"/>
      <c r="L70" s="19"/>
    </row>
    <row r="71" spans="2:12" ht="10">
      <c r="B71" s="19"/>
      <c r="L71" s="19"/>
    </row>
    <row r="72" spans="2:12" ht="10">
      <c r="B72" s="19"/>
      <c r="L72" s="19"/>
    </row>
    <row r="73" spans="2:12" ht="10">
      <c r="B73" s="19"/>
      <c r="L73" s="19"/>
    </row>
    <row r="74" spans="2:12" ht="10">
      <c r="B74" s="19"/>
      <c r="L74" s="19"/>
    </row>
    <row r="75" spans="2:12" ht="10">
      <c r="B75" s="19"/>
      <c r="L75" s="19"/>
    </row>
    <row r="76" spans="2:12" s="1" customFormat="1" ht="12.5">
      <c r="B76" s="31"/>
      <c r="D76" s="42" t="s">
        <v>51</v>
      </c>
      <c r="E76" s="33"/>
      <c r="F76" s="102" t="s">
        <v>52</v>
      </c>
      <c r="G76" s="42" t="s">
        <v>51</v>
      </c>
      <c r="H76" s="33"/>
      <c r="I76" s="33"/>
      <c r="J76" s="103" t="s">
        <v>52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5" customHeight="1">
      <c r="B82" s="31"/>
      <c r="C82" s="20" t="s">
        <v>117</v>
      </c>
      <c r="L82" s="31"/>
    </row>
    <row r="83" spans="2:12" s="1" customFormat="1" ht="7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1" t="str">
        <f>E7</f>
        <v>Oprava veřejného prostranství na ul. Javoříčko, Šumperk</v>
      </c>
      <c r="F85" s="232"/>
      <c r="G85" s="232"/>
      <c r="H85" s="232"/>
      <c r="L85" s="31"/>
    </row>
    <row r="86" spans="2:12" ht="12" customHeight="1">
      <c r="B86" s="19"/>
      <c r="C86" s="26" t="s">
        <v>113</v>
      </c>
      <c r="L86" s="19"/>
    </row>
    <row r="87" spans="2:12" s="1" customFormat="1" ht="16.5" customHeight="1">
      <c r="B87" s="31"/>
      <c r="E87" s="231" t="s">
        <v>114</v>
      </c>
      <c r="F87" s="233"/>
      <c r="G87" s="233"/>
      <c r="H87" s="233"/>
      <c r="L87" s="31"/>
    </row>
    <row r="88" spans="2:12" s="1" customFormat="1" ht="12" customHeight="1">
      <c r="B88" s="31"/>
      <c r="C88" s="26" t="s">
        <v>115</v>
      </c>
      <c r="L88" s="31"/>
    </row>
    <row r="89" spans="2:12" s="1" customFormat="1" ht="16.5" customHeight="1">
      <c r="B89" s="31"/>
      <c r="E89" s="188" t="str">
        <f>E11</f>
        <v>SO 1000 - Ostatní  náklady</v>
      </c>
      <c r="F89" s="233"/>
      <c r="G89" s="233"/>
      <c r="H89" s="233"/>
      <c r="L89" s="31"/>
    </row>
    <row r="90" spans="2:12" s="1" customFormat="1" ht="7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>Šumperk</v>
      </c>
      <c r="I91" s="26" t="s">
        <v>22</v>
      </c>
      <c r="J91" s="51" t="str">
        <f>IF(J14="","",J14)</f>
        <v>16. 5. 2025</v>
      </c>
      <c r="L91" s="31"/>
    </row>
    <row r="92" spans="2:12" s="1" customFormat="1" ht="7" customHeight="1">
      <c r="B92" s="31"/>
      <c r="L92" s="31"/>
    </row>
    <row r="93" spans="2:12" s="1" customFormat="1" ht="15.15" customHeight="1">
      <c r="B93" s="31"/>
      <c r="C93" s="26" t="s">
        <v>24</v>
      </c>
      <c r="F93" s="24" t="str">
        <f>E17</f>
        <v>Město  Šumperk</v>
      </c>
      <c r="I93" s="26" t="s">
        <v>30</v>
      </c>
      <c r="J93" s="29" t="str">
        <f>E23</f>
        <v>Ing.Zdeněk  Vitásek</v>
      </c>
      <c r="L93" s="31"/>
    </row>
    <row r="94" spans="2:12" s="1" customFormat="1" ht="15.15" customHeight="1">
      <c r="B94" s="31"/>
      <c r="C94" s="26" t="s">
        <v>28</v>
      </c>
      <c r="F94" s="24" t="str">
        <f>IF(E20="","",E20)</f>
        <v>Vyplň údaj</v>
      </c>
      <c r="I94" s="26" t="s">
        <v>33</v>
      </c>
      <c r="J94" s="29" t="str">
        <f>E26</f>
        <v>Martin  Pniok</v>
      </c>
      <c r="L94" s="31"/>
    </row>
    <row r="95" spans="2:12" s="1" customFormat="1" ht="10.25" customHeight="1">
      <c r="B95" s="31"/>
      <c r="L95" s="31"/>
    </row>
    <row r="96" spans="2:12" s="1" customFormat="1" ht="29.25" customHeight="1">
      <c r="B96" s="31"/>
      <c r="C96" s="104" t="s">
        <v>118</v>
      </c>
      <c r="D96" s="96"/>
      <c r="E96" s="96"/>
      <c r="F96" s="96"/>
      <c r="G96" s="96"/>
      <c r="H96" s="96"/>
      <c r="I96" s="96"/>
      <c r="J96" s="105" t="s">
        <v>119</v>
      </c>
      <c r="K96" s="96"/>
      <c r="L96" s="31"/>
    </row>
    <row r="97" spans="2:47" s="1" customFormat="1" ht="10.25" customHeight="1">
      <c r="B97" s="31"/>
      <c r="L97" s="31"/>
    </row>
    <row r="98" spans="2:47" s="1" customFormat="1" ht="22.75" customHeight="1">
      <c r="B98" s="31"/>
      <c r="C98" s="106" t="s">
        <v>120</v>
      </c>
      <c r="J98" s="65">
        <f>J122</f>
        <v>0</v>
      </c>
      <c r="L98" s="31"/>
      <c r="AU98" s="16" t="s">
        <v>121</v>
      </c>
    </row>
    <row r="99" spans="2:47" s="8" customFormat="1" ht="25" customHeight="1">
      <c r="B99" s="107"/>
      <c r="D99" s="108" t="s">
        <v>591</v>
      </c>
      <c r="E99" s="109"/>
      <c r="F99" s="109"/>
      <c r="G99" s="109"/>
      <c r="H99" s="109"/>
      <c r="I99" s="109"/>
      <c r="J99" s="110">
        <f>J123</f>
        <v>0</v>
      </c>
      <c r="L99" s="107"/>
    </row>
    <row r="100" spans="2:47" s="9" customFormat="1" ht="19.899999999999999" customHeight="1">
      <c r="B100" s="111"/>
      <c r="D100" s="112" t="s">
        <v>592</v>
      </c>
      <c r="E100" s="113"/>
      <c r="F100" s="113"/>
      <c r="G100" s="113"/>
      <c r="H100" s="113"/>
      <c r="I100" s="113"/>
      <c r="J100" s="114">
        <f>J124</f>
        <v>0</v>
      </c>
      <c r="L100" s="111"/>
    </row>
    <row r="101" spans="2:47" s="1" customFormat="1" ht="21.75" customHeight="1">
      <c r="B101" s="31"/>
      <c r="L101" s="31"/>
    </row>
    <row r="102" spans="2:47" s="1" customFormat="1" ht="7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31"/>
    </row>
    <row r="106" spans="2:47" s="1" customFormat="1" ht="7" customHeight="1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31"/>
    </row>
    <row r="107" spans="2:47" s="1" customFormat="1" ht="25" customHeight="1">
      <c r="B107" s="31"/>
      <c r="C107" s="20" t="s">
        <v>126</v>
      </c>
      <c r="L107" s="31"/>
    </row>
    <row r="108" spans="2:47" s="1" customFormat="1" ht="7" customHeight="1">
      <c r="B108" s="31"/>
      <c r="L108" s="31"/>
    </row>
    <row r="109" spans="2:47" s="1" customFormat="1" ht="12" customHeight="1">
      <c r="B109" s="31"/>
      <c r="C109" s="26" t="s">
        <v>16</v>
      </c>
      <c r="L109" s="31"/>
    </row>
    <row r="110" spans="2:47" s="1" customFormat="1" ht="16.5" customHeight="1">
      <c r="B110" s="31"/>
      <c r="E110" s="231" t="str">
        <f>E7</f>
        <v>Oprava veřejného prostranství na ul. Javoříčko, Šumperk</v>
      </c>
      <c r="F110" s="232"/>
      <c r="G110" s="232"/>
      <c r="H110" s="232"/>
      <c r="L110" s="31"/>
    </row>
    <row r="111" spans="2:47" ht="12" customHeight="1">
      <c r="B111" s="19"/>
      <c r="C111" s="26" t="s">
        <v>113</v>
      </c>
      <c r="L111" s="19"/>
    </row>
    <row r="112" spans="2:47" s="1" customFormat="1" ht="16.5" customHeight="1">
      <c r="B112" s="31"/>
      <c r="E112" s="231" t="s">
        <v>114</v>
      </c>
      <c r="F112" s="233"/>
      <c r="G112" s="233"/>
      <c r="H112" s="233"/>
      <c r="L112" s="31"/>
    </row>
    <row r="113" spans="2:65" s="1" customFormat="1" ht="12" customHeight="1">
      <c r="B113" s="31"/>
      <c r="C113" s="26" t="s">
        <v>115</v>
      </c>
      <c r="L113" s="31"/>
    </row>
    <row r="114" spans="2:65" s="1" customFormat="1" ht="16.5" customHeight="1">
      <c r="B114" s="31"/>
      <c r="E114" s="188" t="str">
        <f>E11</f>
        <v>SO 1000 - Ostatní  náklady</v>
      </c>
      <c r="F114" s="233"/>
      <c r="G114" s="233"/>
      <c r="H114" s="233"/>
      <c r="L114" s="31"/>
    </row>
    <row r="115" spans="2:65" s="1" customFormat="1" ht="7" customHeight="1">
      <c r="B115" s="31"/>
      <c r="L115" s="31"/>
    </row>
    <row r="116" spans="2:65" s="1" customFormat="1" ht="12" customHeight="1">
      <c r="B116" s="31"/>
      <c r="C116" s="26" t="s">
        <v>20</v>
      </c>
      <c r="F116" s="24" t="str">
        <f>F14</f>
        <v>Šumperk</v>
      </c>
      <c r="I116" s="26" t="s">
        <v>22</v>
      </c>
      <c r="J116" s="51" t="str">
        <f>IF(J14="","",J14)</f>
        <v>16. 5. 2025</v>
      </c>
      <c r="L116" s="31"/>
    </row>
    <row r="117" spans="2:65" s="1" customFormat="1" ht="7" customHeight="1">
      <c r="B117" s="31"/>
      <c r="L117" s="31"/>
    </row>
    <row r="118" spans="2:65" s="1" customFormat="1" ht="15.15" customHeight="1">
      <c r="B118" s="31"/>
      <c r="C118" s="26" t="s">
        <v>24</v>
      </c>
      <c r="F118" s="24" t="str">
        <f>E17</f>
        <v>Město  Šumperk</v>
      </c>
      <c r="I118" s="26" t="s">
        <v>30</v>
      </c>
      <c r="J118" s="29" t="str">
        <f>E23</f>
        <v>Ing.Zdeněk  Vitásek</v>
      </c>
      <c r="L118" s="31"/>
    </row>
    <row r="119" spans="2:65" s="1" customFormat="1" ht="15.15" customHeight="1">
      <c r="B119" s="31"/>
      <c r="C119" s="26" t="s">
        <v>28</v>
      </c>
      <c r="F119" s="24" t="str">
        <f>IF(E20="","",E20)</f>
        <v>Vyplň údaj</v>
      </c>
      <c r="I119" s="26" t="s">
        <v>33</v>
      </c>
      <c r="J119" s="29" t="str">
        <f>E26</f>
        <v>Martin  Pniok</v>
      </c>
      <c r="L119" s="31"/>
    </row>
    <row r="120" spans="2:65" s="1" customFormat="1" ht="10.25" customHeight="1">
      <c r="B120" s="31"/>
      <c r="L120" s="31"/>
    </row>
    <row r="121" spans="2:65" s="10" customFormat="1" ht="29.25" customHeight="1">
      <c r="B121" s="115"/>
      <c r="C121" s="116" t="s">
        <v>127</v>
      </c>
      <c r="D121" s="117" t="s">
        <v>61</v>
      </c>
      <c r="E121" s="117" t="s">
        <v>57</v>
      </c>
      <c r="F121" s="117" t="s">
        <v>58</v>
      </c>
      <c r="G121" s="117" t="s">
        <v>128</v>
      </c>
      <c r="H121" s="117" t="s">
        <v>129</v>
      </c>
      <c r="I121" s="117" t="s">
        <v>130</v>
      </c>
      <c r="J121" s="117" t="s">
        <v>119</v>
      </c>
      <c r="K121" s="118" t="s">
        <v>131</v>
      </c>
      <c r="L121" s="115"/>
      <c r="M121" s="58" t="s">
        <v>1</v>
      </c>
      <c r="N121" s="59" t="s">
        <v>40</v>
      </c>
      <c r="O121" s="59" t="s">
        <v>132</v>
      </c>
      <c r="P121" s="59" t="s">
        <v>133</v>
      </c>
      <c r="Q121" s="59" t="s">
        <v>134</v>
      </c>
      <c r="R121" s="59" t="s">
        <v>135</v>
      </c>
      <c r="S121" s="59" t="s">
        <v>136</v>
      </c>
      <c r="T121" s="60" t="s">
        <v>137</v>
      </c>
    </row>
    <row r="122" spans="2:65" s="1" customFormat="1" ht="22.75" customHeight="1">
      <c r="B122" s="31"/>
      <c r="C122" s="63" t="s">
        <v>138</v>
      </c>
      <c r="J122" s="119">
        <f>BK122</f>
        <v>0</v>
      </c>
      <c r="L122" s="31"/>
      <c r="M122" s="61"/>
      <c r="N122" s="52"/>
      <c r="O122" s="52"/>
      <c r="P122" s="120">
        <f>P123</f>
        <v>0</v>
      </c>
      <c r="Q122" s="52"/>
      <c r="R122" s="120">
        <f>R123</f>
        <v>0</v>
      </c>
      <c r="S122" s="52"/>
      <c r="T122" s="121">
        <f>T123</f>
        <v>0</v>
      </c>
      <c r="AT122" s="16" t="s">
        <v>75</v>
      </c>
      <c r="AU122" s="16" t="s">
        <v>121</v>
      </c>
      <c r="BK122" s="122">
        <f>BK123</f>
        <v>0</v>
      </c>
    </row>
    <row r="123" spans="2:65" s="11" customFormat="1" ht="25.9" customHeight="1">
      <c r="B123" s="123"/>
      <c r="D123" s="124" t="s">
        <v>75</v>
      </c>
      <c r="E123" s="125" t="s">
        <v>593</v>
      </c>
      <c r="F123" s="125" t="s">
        <v>594</v>
      </c>
      <c r="I123" s="126"/>
      <c r="J123" s="127">
        <f>BK123</f>
        <v>0</v>
      </c>
      <c r="L123" s="123"/>
      <c r="M123" s="128"/>
      <c r="P123" s="129">
        <f>P124</f>
        <v>0</v>
      </c>
      <c r="R123" s="129">
        <f>R124</f>
        <v>0</v>
      </c>
      <c r="T123" s="130">
        <f>T124</f>
        <v>0</v>
      </c>
      <c r="AR123" s="124" t="s">
        <v>148</v>
      </c>
      <c r="AT123" s="131" t="s">
        <v>75</v>
      </c>
      <c r="AU123" s="131" t="s">
        <v>76</v>
      </c>
      <c r="AY123" s="124" t="s">
        <v>141</v>
      </c>
      <c r="BK123" s="132">
        <f>BK124</f>
        <v>0</v>
      </c>
    </row>
    <row r="124" spans="2:65" s="11" customFormat="1" ht="22.75" customHeight="1">
      <c r="B124" s="123"/>
      <c r="D124" s="124" t="s">
        <v>75</v>
      </c>
      <c r="E124" s="133" t="s">
        <v>595</v>
      </c>
      <c r="F124" s="133" t="s">
        <v>594</v>
      </c>
      <c r="I124" s="126"/>
      <c r="J124" s="134">
        <f>BK124</f>
        <v>0</v>
      </c>
      <c r="L124" s="123"/>
      <c r="M124" s="128"/>
      <c r="P124" s="129">
        <f>SUM(P125:P131)</f>
        <v>0</v>
      </c>
      <c r="R124" s="129">
        <f>SUM(R125:R131)</f>
        <v>0</v>
      </c>
      <c r="T124" s="130">
        <f>SUM(T125:T131)</f>
        <v>0</v>
      </c>
      <c r="AR124" s="124" t="s">
        <v>148</v>
      </c>
      <c r="AT124" s="131" t="s">
        <v>75</v>
      </c>
      <c r="AU124" s="131" t="s">
        <v>83</v>
      </c>
      <c r="AY124" s="124" t="s">
        <v>141</v>
      </c>
      <c r="BK124" s="132">
        <f>SUM(BK125:BK131)</f>
        <v>0</v>
      </c>
    </row>
    <row r="125" spans="2:65" s="1" customFormat="1" ht="16.5" customHeight="1">
      <c r="B125" s="135"/>
      <c r="C125" s="136" t="s">
        <v>83</v>
      </c>
      <c r="D125" s="136" t="s">
        <v>143</v>
      </c>
      <c r="E125" s="137" t="s">
        <v>596</v>
      </c>
      <c r="F125" s="138" t="s">
        <v>597</v>
      </c>
      <c r="G125" s="139" t="s">
        <v>598</v>
      </c>
      <c r="H125" s="140">
        <v>1</v>
      </c>
      <c r="I125" s="141"/>
      <c r="J125" s="142">
        <f>ROUND(I125*H125,2)</f>
        <v>0</v>
      </c>
      <c r="K125" s="138" t="s">
        <v>1</v>
      </c>
      <c r="L125" s="31"/>
      <c r="M125" s="143" t="s">
        <v>1</v>
      </c>
      <c r="N125" s="144" t="s">
        <v>41</v>
      </c>
      <c r="P125" s="145">
        <f>O125*H125</f>
        <v>0</v>
      </c>
      <c r="Q125" s="145">
        <v>0</v>
      </c>
      <c r="R125" s="145">
        <f>Q125*H125</f>
        <v>0</v>
      </c>
      <c r="S125" s="145">
        <v>0</v>
      </c>
      <c r="T125" s="146">
        <f>S125*H125</f>
        <v>0</v>
      </c>
      <c r="AR125" s="147" t="s">
        <v>599</v>
      </c>
      <c r="AT125" s="147" t="s">
        <v>143</v>
      </c>
      <c r="AU125" s="147" t="s">
        <v>85</v>
      </c>
      <c r="AY125" s="16" t="s">
        <v>141</v>
      </c>
      <c r="BE125" s="148">
        <f>IF(N125="základní",J125,0)</f>
        <v>0</v>
      </c>
      <c r="BF125" s="148">
        <f>IF(N125="snížená",J125,0)</f>
        <v>0</v>
      </c>
      <c r="BG125" s="148">
        <f>IF(N125="zákl. přenesená",J125,0)</f>
        <v>0</v>
      </c>
      <c r="BH125" s="148">
        <f>IF(N125="sníž. přenesená",J125,0)</f>
        <v>0</v>
      </c>
      <c r="BI125" s="148">
        <f>IF(N125="nulová",J125,0)</f>
        <v>0</v>
      </c>
      <c r="BJ125" s="16" t="s">
        <v>83</v>
      </c>
      <c r="BK125" s="148">
        <f>ROUND(I125*H125,2)</f>
        <v>0</v>
      </c>
      <c r="BL125" s="16" t="s">
        <v>599</v>
      </c>
      <c r="BM125" s="147" t="s">
        <v>600</v>
      </c>
    </row>
    <row r="126" spans="2:65" s="14" customFormat="1" ht="20">
      <c r="B126" s="179"/>
      <c r="D126" s="150" t="s">
        <v>150</v>
      </c>
      <c r="E126" s="180" t="s">
        <v>1</v>
      </c>
      <c r="F126" s="181" t="s">
        <v>601</v>
      </c>
      <c r="H126" s="180" t="s">
        <v>1</v>
      </c>
      <c r="I126" s="182"/>
      <c r="L126" s="179"/>
      <c r="M126" s="183"/>
      <c r="T126" s="184"/>
      <c r="AT126" s="180" t="s">
        <v>150</v>
      </c>
      <c r="AU126" s="180" t="s">
        <v>85</v>
      </c>
      <c r="AV126" s="14" t="s">
        <v>83</v>
      </c>
      <c r="AW126" s="14" t="s">
        <v>32</v>
      </c>
      <c r="AX126" s="14" t="s">
        <v>76</v>
      </c>
      <c r="AY126" s="180" t="s">
        <v>141</v>
      </c>
    </row>
    <row r="127" spans="2:65" s="12" customFormat="1" ht="10">
      <c r="B127" s="149"/>
      <c r="D127" s="150" t="s">
        <v>150</v>
      </c>
      <c r="E127" s="151" t="s">
        <v>1</v>
      </c>
      <c r="F127" s="152" t="s">
        <v>83</v>
      </c>
      <c r="H127" s="153">
        <v>1</v>
      </c>
      <c r="I127" s="154"/>
      <c r="L127" s="149"/>
      <c r="M127" s="155"/>
      <c r="T127" s="156"/>
      <c r="AT127" s="151" t="s">
        <v>150</v>
      </c>
      <c r="AU127" s="151" t="s">
        <v>85</v>
      </c>
      <c r="AV127" s="12" t="s">
        <v>85</v>
      </c>
      <c r="AW127" s="12" t="s">
        <v>32</v>
      </c>
      <c r="AX127" s="12" t="s">
        <v>83</v>
      </c>
      <c r="AY127" s="151" t="s">
        <v>141</v>
      </c>
    </row>
    <row r="128" spans="2:65" s="1" customFormat="1" ht="55.5" customHeight="1">
      <c r="B128" s="135"/>
      <c r="C128" s="136" t="s">
        <v>85</v>
      </c>
      <c r="D128" s="136" t="s">
        <v>143</v>
      </c>
      <c r="E128" s="137" t="s">
        <v>602</v>
      </c>
      <c r="F128" s="138" t="s">
        <v>603</v>
      </c>
      <c r="G128" s="139" t="s">
        <v>598</v>
      </c>
      <c r="H128" s="140">
        <v>1</v>
      </c>
      <c r="I128" s="141"/>
      <c r="J128" s="142">
        <f>ROUND(I128*H128,2)</f>
        <v>0</v>
      </c>
      <c r="K128" s="138" t="s">
        <v>1</v>
      </c>
      <c r="L128" s="31"/>
      <c r="M128" s="143" t="s">
        <v>1</v>
      </c>
      <c r="N128" s="144" t="s">
        <v>41</v>
      </c>
      <c r="P128" s="145">
        <f>O128*H128</f>
        <v>0</v>
      </c>
      <c r="Q128" s="145">
        <v>0</v>
      </c>
      <c r="R128" s="145">
        <f>Q128*H128</f>
        <v>0</v>
      </c>
      <c r="S128" s="145">
        <v>0</v>
      </c>
      <c r="T128" s="146">
        <f>S128*H128</f>
        <v>0</v>
      </c>
      <c r="AR128" s="147" t="s">
        <v>599</v>
      </c>
      <c r="AT128" s="147" t="s">
        <v>143</v>
      </c>
      <c r="AU128" s="147" t="s">
        <v>85</v>
      </c>
      <c r="AY128" s="16" t="s">
        <v>141</v>
      </c>
      <c r="BE128" s="148">
        <f>IF(N128="základní",J128,0)</f>
        <v>0</v>
      </c>
      <c r="BF128" s="148">
        <f>IF(N128="snížená",J128,0)</f>
        <v>0</v>
      </c>
      <c r="BG128" s="148">
        <f>IF(N128="zákl. přenesená",J128,0)</f>
        <v>0</v>
      </c>
      <c r="BH128" s="148">
        <f>IF(N128="sníž. přenesená",J128,0)</f>
        <v>0</v>
      </c>
      <c r="BI128" s="148">
        <f>IF(N128="nulová",J128,0)</f>
        <v>0</v>
      </c>
      <c r="BJ128" s="16" t="s">
        <v>83</v>
      </c>
      <c r="BK128" s="148">
        <f>ROUND(I128*H128,2)</f>
        <v>0</v>
      </c>
      <c r="BL128" s="16" t="s">
        <v>599</v>
      </c>
      <c r="BM128" s="147" t="s">
        <v>604</v>
      </c>
    </row>
    <row r="129" spans="2:65" s="1" customFormat="1" ht="24.15" customHeight="1">
      <c r="B129" s="135"/>
      <c r="C129" s="136" t="s">
        <v>156</v>
      </c>
      <c r="D129" s="136" t="s">
        <v>143</v>
      </c>
      <c r="E129" s="137" t="s">
        <v>605</v>
      </c>
      <c r="F129" s="138" t="s">
        <v>606</v>
      </c>
      <c r="G129" s="139" t="s">
        <v>598</v>
      </c>
      <c r="H129" s="140">
        <v>1</v>
      </c>
      <c r="I129" s="141"/>
      <c r="J129" s="142">
        <f>ROUND(I129*H129,2)</f>
        <v>0</v>
      </c>
      <c r="K129" s="138" t="s">
        <v>1</v>
      </c>
      <c r="L129" s="31"/>
      <c r="M129" s="143" t="s">
        <v>1</v>
      </c>
      <c r="N129" s="144" t="s">
        <v>41</v>
      </c>
      <c r="P129" s="145">
        <f>O129*H129</f>
        <v>0</v>
      </c>
      <c r="Q129" s="145">
        <v>0</v>
      </c>
      <c r="R129" s="145">
        <f>Q129*H129</f>
        <v>0</v>
      </c>
      <c r="S129" s="145">
        <v>0</v>
      </c>
      <c r="T129" s="146">
        <f>S129*H129</f>
        <v>0</v>
      </c>
      <c r="AR129" s="147" t="s">
        <v>599</v>
      </c>
      <c r="AT129" s="147" t="s">
        <v>143</v>
      </c>
      <c r="AU129" s="147" t="s">
        <v>85</v>
      </c>
      <c r="AY129" s="16" t="s">
        <v>141</v>
      </c>
      <c r="BE129" s="148">
        <f>IF(N129="základní",J129,0)</f>
        <v>0</v>
      </c>
      <c r="BF129" s="148">
        <f>IF(N129="snížená",J129,0)</f>
        <v>0</v>
      </c>
      <c r="BG129" s="148">
        <f>IF(N129="zákl. přenesená",J129,0)</f>
        <v>0</v>
      </c>
      <c r="BH129" s="148">
        <f>IF(N129="sníž. přenesená",J129,0)</f>
        <v>0</v>
      </c>
      <c r="BI129" s="148">
        <f>IF(N129="nulová",J129,0)</f>
        <v>0</v>
      </c>
      <c r="BJ129" s="16" t="s">
        <v>83</v>
      </c>
      <c r="BK129" s="148">
        <f>ROUND(I129*H129,2)</f>
        <v>0</v>
      </c>
      <c r="BL129" s="16" t="s">
        <v>599</v>
      </c>
      <c r="BM129" s="147" t="s">
        <v>607</v>
      </c>
    </row>
    <row r="130" spans="2:65" s="1" customFormat="1" ht="16.5" customHeight="1">
      <c r="B130" s="135"/>
      <c r="C130" s="136" t="s">
        <v>148</v>
      </c>
      <c r="D130" s="136" t="s">
        <v>143</v>
      </c>
      <c r="E130" s="137" t="s">
        <v>608</v>
      </c>
      <c r="F130" s="138" t="s">
        <v>609</v>
      </c>
      <c r="G130" s="139" t="s">
        <v>598</v>
      </c>
      <c r="H130" s="140">
        <v>1</v>
      </c>
      <c r="I130" s="141"/>
      <c r="J130" s="142">
        <f>ROUND(I130*H130,2)</f>
        <v>0</v>
      </c>
      <c r="K130" s="138" t="s">
        <v>147</v>
      </c>
      <c r="L130" s="31"/>
      <c r="M130" s="143" t="s">
        <v>1</v>
      </c>
      <c r="N130" s="144" t="s">
        <v>41</v>
      </c>
      <c r="P130" s="145">
        <f>O130*H130</f>
        <v>0</v>
      </c>
      <c r="Q130" s="145">
        <v>0</v>
      </c>
      <c r="R130" s="145">
        <f>Q130*H130</f>
        <v>0</v>
      </c>
      <c r="S130" s="145">
        <v>0</v>
      </c>
      <c r="T130" s="146">
        <f>S130*H130</f>
        <v>0</v>
      </c>
      <c r="AR130" s="147" t="s">
        <v>599</v>
      </c>
      <c r="AT130" s="147" t="s">
        <v>143</v>
      </c>
      <c r="AU130" s="147" t="s">
        <v>85</v>
      </c>
      <c r="AY130" s="16" t="s">
        <v>141</v>
      </c>
      <c r="BE130" s="148">
        <f>IF(N130="základní",J130,0)</f>
        <v>0</v>
      </c>
      <c r="BF130" s="148">
        <f>IF(N130="snížená",J130,0)</f>
        <v>0</v>
      </c>
      <c r="BG130" s="148">
        <f>IF(N130="zákl. přenesená",J130,0)</f>
        <v>0</v>
      </c>
      <c r="BH130" s="148">
        <f>IF(N130="sníž. přenesená",J130,0)</f>
        <v>0</v>
      </c>
      <c r="BI130" s="148">
        <f>IF(N130="nulová",J130,0)</f>
        <v>0</v>
      </c>
      <c r="BJ130" s="16" t="s">
        <v>83</v>
      </c>
      <c r="BK130" s="148">
        <f>ROUND(I130*H130,2)</f>
        <v>0</v>
      </c>
      <c r="BL130" s="16" t="s">
        <v>599</v>
      </c>
      <c r="BM130" s="147" t="s">
        <v>610</v>
      </c>
    </row>
    <row r="131" spans="2:65" s="1" customFormat="1" ht="16.5" customHeight="1">
      <c r="B131" s="135"/>
      <c r="C131" s="136" t="s">
        <v>165</v>
      </c>
      <c r="D131" s="136" t="s">
        <v>143</v>
      </c>
      <c r="E131" s="137" t="s">
        <v>611</v>
      </c>
      <c r="F131" s="138" t="s">
        <v>612</v>
      </c>
      <c r="G131" s="139" t="s">
        <v>598</v>
      </c>
      <c r="H131" s="140">
        <v>1</v>
      </c>
      <c r="I131" s="141"/>
      <c r="J131" s="142">
        <f>ROUND(I131*H131,2)</f>
        <v>0</v>
      </c>
      <c r="K131" s="138" t="s">
        <v>1</v>
      </c>
      <c r="L131" s="31"/>
      <c r="M131" s="164" t="s">
        <v>1</v>
      </c>
      <c r="N131" s="165" t="s">
        <v>41</v>
      </c>
      <c r="O131" s="166"/>
      <c r="P131" s="167">
        <f>O131*H131</f>
        <v>0</v>
      </c>
      <c r="Q131" s="167">
        <v>0</v>
      </c>
      <c r="R131" s="167">
        <f>Q131*H131</f>
        <v>0</v>
      </c>
      <c r="S131" s="167">
        <v>0</v>
      </c>
      <c r="T131" s="168">
        <f>S131*H131</f>
        <v>0</v>
      </c>
      <c r="AR131" s="147" t="s">
        <v>599</v>
      </c>
      <c r="AT131" s="147" t="s">
        <v>143</v>
      </c>
      <c r="AU131" s="147" t="s">
        <v>85</v>
      </c>
      <c r="AY131" s="16" t="s">
        <v>141</v>
      </c>
      <c r="BE131" s="148">
        <f>IF(N131="základní",J131,0)</f>
        <v>0</v>
      </c>
      <c r="BF131" s="148">
        <f>IF(N131="snížená",J131,0)</f>
        <v>0</v>
      </c>
      <c r="BG131" s="148">
        <f>IF(N131="zákl. přenesená",J131,0)</f>
        <v>0</v>
      </c>
      <c r="BH131" s="148">
        <f>IF(N131="sníž. přenesená",J131,0)</f>
        <v>0</v>
      </c>
      <c r="BI131" s="148">
        <f>IF(N131="nulová",J131,0)</f>
        <v>0</v>
      </c>
      <c r="BJ131" s="16" t="s">
        <v>83</v>
      </c>
      <c r="BK131" s="148">
        <f>ROUND(I131*H131,2)</f>
        <v>0</v>
      </c>
      <c r="BL131" s="16" t="s">
        <v>599</v>
      </c>
      <c r="BM131" s="147" t="s">
        <v>613</v>
      </c>
    </row>
    <row r="132" spans="2:65" s="1" customFormat="1" ht="7" customHeight="1">
      <c r="B132" s="43"/>
      <c r="C132" s="44"/>
      <c r="D132" s="44"/>
      <c r="E132" s="44"/>
      <c r="F132" s="44"/>
      <c r="G132" s="44"/>
      <c r="H132" s="44"/>
      <c r="I132" s="44"/>
      <c r="J132" s="44"/>
      <c r="K132" s="44"/>
      <c r="L132" s="31"/>
    </row>
  </sheetData>
  <autoFilter ref="C121:K131" xr:uid="{00000000-0009-0000-0000-000007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27"/>
  <sheetViews>
    <sheetView showGridLines="0" workbookViewId="0"/>
  </sheetViews>
  <sheetFormatPr defaultRowHeight="15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1" width="22.33203125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30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6" t="s">
        <v>111</v>
      </c>
    </row>
    <row r="3" spans="2:46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85</v>
      </c>
    </row>
    <row r="4" spans="2:46" ht="25" customHeight="1">
      <c r="B4" s="19"/>
      <c r="D4" s="20" t="s">
        <v>112</v>
      </c>
      <c r="L4" s="19"/>
      <c r="M4" s="92" t="s">
        <v>10</v>
      </c>
      <c r="AT4" s="16" t="s">
        <v>3</v>
      </c>
    </row>
    <row r="5" spans="2:46" ht="7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1" t="str">
        <f>'Rekapitulace stavby'!K6</f>
        <v>Oprava veřejného prostranství na ul. Javoříčko, Šumperk</v>
      </c>
      <c r="F7" s="232"/>
      <c r="G7" s="232"/>
      <c r="H7" s="232"/>
      <c r="L7" s="19"/>
    </row>
    <row r="8" spans="2:46" ht="12" customHeight="1">
      <c r="B8" s="19"/>
      <c r="D8" s="26" t="s">
        <v>113</v>
      </c>
      <c r="L8" s="19"/>
    </row>
    <row r="9" spans="2:46" s="1" customFormat="1" ht="16.5" customHeight="1">
      <c r="B9" s="31"/>
      <c r="E9" s="231" t="s">
        <v>114</v>
      </c>
      <c r="F9" s="233"/>
      <c r="G9" s="233"/>
      <c r="H9" s="233"/>
      <c r="L9" s="31"/>
    </row>
    <row r="10" spans="2:46" s="1" customFormat="1" ht="12" customHeight="1">
      <c r="B10" s="31"/>
      <c r="D10" s="26" t="s">
        <v>115</v>
      </c>
      <c r="L10" s="31"/>
    </row>
    <row r="11" spans="2:46" s="1" customFormat="1" ht="16.5" customHeight="1">
      <c r="B11" s="31"/>
      <c r="E11" s="188" t="s">
        <v>614</v>
      </c>
      <c r="F11" s="233"/>
      <c r="G11" s="233"/>
      <c r="H11" s="233"/>
      <c r="L11" s="31"/>
    </row>
    <row r="12" spans="2:46" s="1" customFormat="1" ht="10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16. 5. 2025</v>
      </c>
      <c r="L14" s="31"/>
    </row>
    <row r="15" spans="2:46" s="1" customFormat="1" ht="10.75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7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4" t="str">
        <f>'Rekapitulace stavby'!E14</f>
        <v>Vyplň údaj</v>
      </c>
      <c r="F20" s="214"/>
      <c r="G20" s="214"/>
      <c r="H20" s="214"/>
      <c r="I20" s="26" t="s">
        <v>27</v>
      </c>
      <c r="J20" s="27" t="str">
        <f>'Rekapitulace stavby'!AN14</f>
        <v>Vyplň údaj</v>
      </c>
      <c r="L20" s="31"/>
    </row>
    <row r="21" spans="2:12" s="1" customFormat="1" ht="7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">
        <v>1</v>
      </c>
      <c r="L22" s="31"/>
    </row>
    <row r="23" spans="2:12" s="1" customFormat="1" ht="18" customHeight="1">
      <c r="B23" s="31"/>
      <c r="E23" s="24" t="s">
        <v>31</v>
      </c>
      <c r="I23" s="26" t="s">
        <v>27</v>
      </c>
      <c r="J23" s="24" t="s">
        <v>1</v>
      </c>
      <c r="L23" s="31"/>
    </row>
    <row r="24" spans="2:12" s="1" customFormat="1" ht="7" customHeight="1">
      <c r="B24" s="31"/>
      <c r="L24" s="31"/>
    </row>
    <row r="25" spans="2:12" s="1" customFormat="1" ht="12" customHeight="1">
      <c r="B25" s="31"/>
      <c r="D25" s="26" t="s">
        <v>33</v>
      </c>
      <c r="I25" s="26" t="s">
        <v>25</v>
      </c>
      <c r="J25" s="24" t="s">
        <v>1</v>
      </c>
      <c r="L25" s="31"/>
    </row>
    <row r="26" spans="2:12" s="1" customFormat="1" ht="18" customHeight="1">
      <c r="B26" s="31"/>
      <c r="E26" s="24" t="s">
        <v>34</v>
      </c>
      <c r="I26" s="26" t="s">
        <v>27</v>
      </c>
      <c r="J26" s="24" t="s">
        <v>1</v>
      </c>
      <c r="L26" s="31"/>
    </row>
    <row r="27" spans="2:12" s="1" customFormat="1" ht="7" customHeight="1">
      <c r="B27" s="31"/>
      <c r="L27" s="31"/>
    </row>
    <row r="28" spans="2:12" s="1" customFormat="1" ht="12" customHeight="1">
      <c r="B28" s="31"/>
      <c r="D28" s="26" t="s">
        <v>35</v>
      </c>
      <c r="L28" s="31"/>
    </row>
    <row r="29" spans="2:12" s="7" customFormat="1" ht="16.5" customHeight="1">
      <c r="B29" s="93"/>
      <c r="E29" s="219" t="s">
        <v>1</v>
      </c>
      <c r="F29" s="219"/>
      <c r="G29" s="219"/>
      <c r="H29" s="219"/>
      <c r="L29" s="93"/>
    </row>
    <row r="30" spans="2:12" s="1" customFormat="1" ht="7" customHeight="1">
      <c r="B30" s="31"/>
      <c r="L30" s="31"/>
    </row>
    <row r="31" spans="2:12" s="1" customFormat="1" ht="7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4" customHeight="1">
      <c r="B32" s="31"/>
      <c r="D32" s="94" t="s">
        <v>36</v>
      </c>
      <c r="J32" s="65">
        <f>ROUND(J122, 2)</f>
        <v>0</v>
      </c>
      <c r="L32" s="31"/>
    </row>
    <row r="33" spans="2:12" s="1" customFormat="1" ht="7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" customHeight="1">
      <c r="B35" s="31"/>
      <c r="D35" s="54" t="s">
        <v>40</v>
      </c>
      <c r="E35" s="26" t="s">
        <v>41</v>
      </c>
      <c r="F35" s="85">
        <f>ROUND((SUM(BE122:BE126)),  2)</f>
        <v>0</v>
      </c>
      <c r="I35" s="95">
        <v>0.21</v>
      </c>
      <c r="J35" s="85">
        <f>ROUND(((SUM(BE122:BE126))*I35),  2)</f>
        <v>0</v>
      </c>
      <c r="L35" s="31"/>
    </row>
    <row r="36" spans="2:12" s="1" customFormat="1" ht="14.4" customHeight="1">
      <c r="B36" s="31"/>
      <c r="E36" s="26" t="s">
        <v>42</v>
      </c>
      <c r="F36" s="85">
        <f>ROUND((SUM(BF122:BF126)),  2)</f>
        <v>0</v>
      </c>
      <c r="I36" s="95">
        <v>0.12</v>
      </c>
      <c r="J36" s="85">
        <f>ROUND(((SUM(BF122:BF126))*I36),  2)</f>
        <v>0</v>
      </c>
      <c r="L36" s="31"/>
    </row>
    <row r="37" spans="2:12" s="1" customFormat="1" ht="14.4" hidden="1" customHeight="1">
      <c r="B37" s="31"/>
      <c r="E37" s="26" t="s">
        <v>43</v>
      </c>
      <c r="F37" s="85">
        <f>ROUND((SUM(BG122:BG126)),  2)</f>
        <v>0</v>
      </c>
      <c r="I37" s="95">
        <v>0.21</v>
      </c>
      <c r="J37" s="85">
        <f>0</f>
        <v>0</v>
      </c>
      <c r="L37" s="31"/>
    </row>
    <row r="38" spans="2:12" s="1" customFormat="1" ht="14.4" hidden="1" customHeight="1">
      <c r="B38" s="31"/>
      <c r="E38" s="26" t="s">
        <v>44</v>
      </c>
      <c r="F38" s="85">
        <f>ROUND((SUM(BH122:BH126)),  2)</f>
        <v>0</v>
      </c>
      <c r="I38" s="95">
        <v>0.12</v>
      </c>
      <c r="J38" s="85">
        <f>0</f>
        <v>0</v>
      </c>
      <c r="L38" s="31"/>
    </row>
    <row r="39" spans="2:12" s="1" customFormat="1" ht="14.4" hidden="1" customHeight="1">
      <c r="B39" s="31"/>
      <c r="E39" s="26" t="s">
        <v>45</v>
      </c>
      <c r="F39" s="85">
        <f>ROUND((SUM(BI122:BI126)),  2)</f>
        <v>0</v>
      </c>
      <c r="I39" s="95">
        <v>0</v>
      </c>
      <c r="J39" s="85">
        <f>0</f>
        <v>0</v>
      </c>
      <c r="L39" s="31"/>
    </row>
    <row r="40" spans="2:12" s="1" customFormat="1" ht="7" customHeight="1">
      <c r="B40" s="31"/>
      <c r="L40" s="31"/>
    </row>
    <row r="41" spans="2:12" s="1" customFormat="1" ht="25.4" customHeight="1">
      <c r="B41" s="31"/>
      <c r="C41" s="96"/>
      <c r="D41" s="97" t="s">
        <v>46</v>
      </c>
      <c r="E41" s="56"/>
      <c r="F41" s="56"/>
      <c r="G41" s="98" t="s">
        <v>47</v>
      </c>
      <c r="H41" s="99" t="s">
        <v>48</v>
      </c>
      <c r="I41" s="56"/>
      <c r="J41" s="100">
        <f>SUM(J32:J39)</f>
        <v>0</v>
      </c>
      <c r="K41" s="101"/>
      <c r="L41" s="31"/>
    </row>
    <row r="42" spans="2:12" s="1" customFormat="1" ht="14.4" customHeight="1">
      <c r="B42" s="31"/>
      <c r="L42" s="31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0">
      <c r="B51" s="19"/>
      <c r="L51" s="19"/>
    </row>
    <row r="52" spans="2:12" ht="10">
      <c r="B52" s="19"/>
      <c r="L52" s="19"/>
    </row>
    <row r="53" spans="2:12" ht="10">
      <c r="B53" s="19"/>
      <c r="L53" s="19"/>
    </row>
    <row r="54" spans="2:12" ht="10">
      <c r="B54" s="19"/>
      <c r="L54" s="19"/>
    </row>
    <row r="55" spans="2:12" ht="10">
      <c r="B55" s="19"/>
      <c r="L55" s="19"/>
    </row>
    <row r="56" spans="2:12" ht="10">
      <c r="B56" s="19"/>
      <c r="L56" s="19"/>
    </row>
    <row r="57" spans="2:12" ht="10">
      <c r="B57" s="19"/>
      <c r="L57" s="19"/>
    </row>
    <row r="58" spans="2:12" ht="10">
      <c r="B58" s="19"/>
      <c r="L58" s="19"/>
    </row>
    <row r="59" spans="2:12" ht="10">
      <c r="B59" s="19"/>
      <c r="L59" s="19"/>
    </row>
    <row r="60" spans="2:12" ht="10">
      <c r="B60" s="19"/>
      <c r="L60" s="19"/>
    </row>
    <row r="61" spans="2:12" s="1" customFormat="1" ht="12.5">
      <c r="B61" s="31"/>
      <c r="D61" s="42" t="s">
        <v>51</v>
      </c>
      <c r="E61" s="33"/>
      <c r="F61" s="102" t="s">
        <v>52</v>
      </c>
      <c r="G61" s="42" t="s">
        <v>51</v>
      </c>
      <c r="H61" s="33"/>
      <c r="I61" s="33"/>
      <c r="J61" s="103" t="s">
        <v>52</v>
      </c>
      <c r="K61" s="33"/>
      <c r="L61" s="31"/>
    </row>
    <row r="62" spans="2:12" ht="10">
      <c r="B62" s="19"/>
      <c r="L62" s="19"/>
    </row>
    <row r="63" spans="2:12" ht="10">
      <c r="B63" s="19"/>
      <c r="L63" s="19"/>
    </row>
    <row r="64" spans="2:12" ht="10">
      <c r="B64" s="19"/>
      <c r="L64" s="19"/>
    </row>
    <row r="65" spans="2:12" s="1" customFormat="1" ht="13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0">
      <c r="B66" s="19"/>
      <c r="L66" s="19"/>
    </row>
    <row r="67" spans="2:12" ht="10">
      <c r="B67" s="19"/>
      <c r="L67" s="19"/>
    </row>
    <row r="68" spans="2:12" ht="10">
      <c r="B68" s="19"/>
      <c r="L68" s="19"/>
    </row>
    <row r="69" spans="2:12" ht="10">
      <c r="B69" s="19"/>
      <c r="L69" s="19"/>
    </row>
    <row r="70" spans="2:12" ht="10">
      <c r="B70" s="19"/>
      <c r="L70" s="19"/>
    </row>
    <row r="71" spans="2:12" ht="10">
      <c r="B71" s="19"/>
      <c r="L71" s="19"/>
    </row>
    <row r="72" spans="2:12" ht="10">
      <c r="B72" s="19"/>
      <c r="L72" s="19"/>
    </row>
    <row r="73" spans="2:12" ht="10">
      <c r="B73" s="19"/>
      <c r="L73" s="19"/>
    </row>
    <row r="74" spans="2:12" ht="10">
      <c r="B74" s="19"/>
      <c r="L74" s="19"/>
    </row>
    <row r="75" spans="2:12" ht="10">
      <c r="B75" s="19"/>
      <c r="L75" s="19"/>
    </row>
    <row r="76" spans="2:12" s="1" customFormat="1" ht="12.5">
      <c r="B76" s="31"/>
      <c r="D76" s="42" t="s">
        <v>51</v>
      </c>
      <c r="E76" s="33"/>
      <c r="F76" s="102" t="s">
        <v>52</v>
      </c>
      <c r="G76" s="42" t="s">
        <v>51</v>
      </c>
      <c r="H76" s="33"/>
      <c r="I76" s="33"/>
      <c r="J76" s="103" t="s">
        <v>52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5" customHeight="1">
      <c r="B82" s="31"/>
      <c r="C82" s="20" t="s">
        <v>117</v>
      </c>
      <c r="L82" s="31"/>
    </row>
    <row r="83" spans="2:12" s="1" customFormat="1" ht="7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1" t="str">
        <f>E7</f>
        <v>Oprava veřejného prostranství na ul. Javoříčko, Šumperk</v>
      </c>
      <c r="F85" s="232"/>
      <c r="G85" s="232"/>
      <c r="H85" s="232"/>
      <c r="L85" s="31"/>
    </row>
    <row r="86" spans="2:12" ht="12" customHeight="1">
      <c r="B86" s="19"/>
      <c r="C86" s="26" t="s">
        <v>113</v>
      </c>
      <c r="L86" s="19"/>
    </row>
    <row r="87" spans="2:12" s="1" customFormat="1" ht="16.5" customHeight="1">
      <c r="B87" s="31"/>
      <c r="E87" s="231" t="s">
        <v>114</v>
      </c>
      <c r="F87" s="233"/>
      <c r="G87" s="233"/>
      <c r="H87" s="233"/>
      <c r="L87" s="31"/>
    </row>
    <row r="88" spans="2:12" s="1" customFormat="1" ht="12" customHeight="1">
      <c r="B88" s="31"/>
      <c r="C88" s="26" t="s">
        <v>115</v>
      </c>
      <c r="L88" s="31"/>
    </row>
    <row r="89" spans="2:12" s="1" customFormat="1" ht="16.5" customHeight="1">
      <c r="B89" s="31"/>
      <c r="E89" s="188" t="str">
        <f>E11</f>
        <v>SO 1020 - VRN</v>
      </c>
      <c r="F89" s="233"/>
      <c r="G89" s="233"/>
      <c r="H89" s="233"/>
      <c r="L89" s="31"/>
    </row>
    <row r="90" spans="2:12" s="1" customFormat="1" ht="7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>Šumperk</v>
      </c>
      <c r="I91" s="26" t="s">
        <v>22</v>
      </c>
      <c r="J91" s="51" t="str">
        <f>IF(J14="","",J14)</f>
        <v>16. 5. 2025</v>
      </c>
      <c r="L91" s="31"/>
    </row>
    <row r="92" spans="2:12" s="1" customFormat="1" ht="7" customHeight="1">
      <c r="B92" s="31"/>
      <c r="L92" s="31"/>
    </row>
    <row r="93" spans="2:12" s="1" customFormat="1" ht="15.15" customHeight="1">
      <c r="B93" s="31"/>
      <c r="C93" s="26" t="s">
        <v>24</v>
      </c>
      <c r="F93" s="24" t="str">
        <f>E17</f>
        <v>Město  Šumperk</v>
      </c>
      <c r="I93" s="26" t="s">
        <v>30</v>
      </c>
      <c r="J93" s="29" t="str">
        <f>E23</f>
        <v>Ing.Zdeněk  Vitásek</v>
      </c>
      <c r="L93" s="31"/>
    </row>
    <row r="94" spans="2:12" s="1" customFormat="1" ht="15.15" customHeight="1">
      <c r="B94" s="31"/>
      <c r="C94" s="26" t="s">
        <v>28</v>
      </c>
      <c r="F94" s="24" t="str">
        <f>IF(E20="","",E20)</f>
        <v>Vyplň údaj</v>
      </c>
      <c r="I94" s="26" t="s">
        <v>33</v>
      </c>
      <c r="J94" s="29" t="str">
        <f>E26</f>
        <v>Martin  Pniok</v>
      </c>
      <c r="L94" s="31"/>
    </row>
    <row r="95" spans="2:12" s="1" customFormat="1" ht="10.25" customHeight="1">
      <c r="B95" s="31"/>
      <c r="L95" s="31"/>
    </row>
    <row r="96" spans="2:12" s="1" customFormat="1" ht="29.25" customHeight="1">
      <c r="B96" s="31"/>
      <c r="C96" s="104" t="s">
        <v>118</v>
      </c>
      <c r="D96" s="96"/>
      <c r="E96" s="96"/>
      <c r="F96" s="96"/>
      <c r="G96" s="96"/>
      <c r="H96" s="96"/>
      <c r="I96" s="96"/>
      <c r="J96" s="105" t="s">
        <v>119</v>
      </c>
      <c r="K96" s="96"/>
      <c r="L96" s="31"/>
    </row>
    <row r="97" spans="2:47" s="1" customFormat="1" ht="10.25" customHeight="1">
      <c r="B97" s="31"/>
      <c r="L97" s="31"/>
    </row>
    <row r="98" spans="2:47" s="1" customFormat="1" ht="22.75" customHeight="1">
      <c r="B98" s="31"/>
      <c r="C98" s="106" t="s">
        <v>120</v>
      </c>
      <c r="J98" s="65">
        <f>J122</f>
        <v>0</v>
      </c>
      <c r="L98" s="31"/>
      <c r="AU98" s="16" t="s">
        <v>121</v>
      </c>
    </row>
    <row r="99" spans="2:47" s="8" customFormat="1" ht="25" customHeight="1">
      <c r="B99" s="107"/>
      <c r="D99" s="108" t="s">
        <v>615</v>
      </c>
      <c r="E99" s="109"/>
      <c r="F99" s="109"/>
      <c r="G99" s="109"/>
      <c r="H99" s="109"/>
      <c r="I99" s="109"/>
      <c r="J99" s="110">
        <f>J123</f>
        <v>0</v>
      </c>
      <c r="L99" s="107"/>
    </row>
    <row r="100" spans="2:47" s="9" customFormat="1" ht="19.899999999999999" customHeight="1">
      <c r="B100" s="111"/>
      <c r="D100" s="112" t="s">
        <v>616</v>
      </c>
      <c r="E100" s="113"/>
      <c r="F100" s="113"/>
      <c r="G100" s="113"/>
      <c r="H100" s="113"/>
      <c r="I100" s="113"/>
      <c r="J100" s="114">
        <f>J124</f>
        <v>0</v>
      </c>
      <c r="L100" s="111"/>
    </row>
    <row r="101" spans="2:47" s="1" customFormat="1" ht="21.75" customHeight="1">
      <c r="B101" s="31"/>
      <c r="L101" s="31"/>
    </row>
    <row r="102" spans="2:47" s="1" customFormat="1" ht="7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31"/>
    </row>
    <row r="106" spans="2:47" s="1" customFormat="1" ht="7" customHeight="1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31"/>
    </row>
    <row r="107" spans="2:47" s="1" customFormat="1" ht="25" customHeight="1">
      <c r="B107" s="31"/>
      <c r="C107" s="20" t="s">
        <v>126</v>
      </c>
      <c r="L107" s="31"/>
    </row>
    <row r="108" spans="2:47" s="1" customFormat="1" ht="7" customHeight="1">
      <c r="B108" s="31"/>
      <c r="L108" s="31"/>
    </row>
    <row r="109" spans="2:47" s="1" customFormat="1" ht="12" customHeight="1">
      <c r="B109" s="31"/>
      <c r="C109" s="26" t="s">
        <v>16</v>
      </c>
      <c r="L109" s="31"/>
    </row>
    <row r="110" spans="2:47" s="1" customFormat="1" ht="16.5" customHeight="1">
      <c r="B110" s="31"/>
      <c r="E110" s="231" t="str">
        <f>E7</f>
        <v>Oprava veřejného prostranství na ul. Javoříčko, Šumperk</v>
      </c>
      <c r="F110" s="232"/>
      <c r="G110" s="232"/>
      <c r="H110" s="232"/>
      <c r="L110" s="31"/>
    </row>
    <row r="111" spans="2:47" ht="12" customHeight="1">
      <c r="B111" s="19"/>
      <c r="C111" s="26" t="s">
        <v>113</v>
      </c>
      <c r="L111" s="19"/>
    </row>
    <row r="112" spans="2:47" s="1" customFormat="1" ht="16.5" customHeight="1">
      <c r="B112" s="31"/>
      <c r="E112" s="231" t="s">
        <v>114</v>
      </c>
      <c r="F112" s="233"/>
      <c r="G112" s="233"/>
      <c r="H112" s="233"/>
      <c r="L112" s="31"/>
    </row>
    <row r="113" spans="2:65" s="1" customFormat="1" ht="12" customHeight="1">
      <c r="B113" s="31"/>
      <c r="C113" s="26" t="s">
        <v>115</v>
      </c>
      <c r="L113" s="31"/>
    </row>
    <row r="114" spans="2:65" s="1" customFormat="1" ht="16.5" customHeight="1">
      <c r="B114" s="31"/>
      <c r="E114" s="188" t="str">
        <f>E11</f>
        <v>SO 1020 - VRN</v>
      </c>
      <c r="F114" s="233"/>
      <c r="G114" s="233"/>
      <c r="H114" s="233"/>
      <c r="L114" s="31"/>
    </row>
    <row r="115" spans="2:65" s="1" customFormat="1" ht="7" customHeight="1">
      <c r="B115" s="31"/>
      <c r="L115" s="31"/>
    </row>
    <row r="116" spans="2:65" s="1" customFormat="1" ht="12" customHeight="1">
      <c r="B116" s="31"/>
      <c r="C116" s="26" t="s">
        <v>20</v>
      </c>
      <c r="F116" s="24" t="str">
        <f>F14</f>
        <v>Šumperk</v>
      </c>
      <c r="I116" s="26" t="s">
        <v>22</v>
      </c>
      <c r="J116" s="51" t="str">
        <f>IF(J14="","",J14)</f>
        <v>16. 5. 2025</v>
      </c>
      <c r="L116" s="31"/>
    </row>
    <row r="117" spans="2:65" s="1" customFormat="1" ht="7" customHeight="1">
      <c r="B117" s="31"/>
      <c r="L117" s="31"/>
    </row>
    <row r="118" spans="2:65" s="1" customFormat="1" ht="15.15" customHeight="1">
      <c r="B118" s="31"/>
      <c r="C118" s="26" t="s">
        <v>24</v>
      </c>
      <c r="F118" s="24" t="str">
        <f>E17</f>
        <v>Město  Šumperk</v>
      </c>
      <c r="I118" s="26" t="s">
        <v>30</v>
      </c>
      <c r="J118" s="29" t="str">
        <f>E23</f>
        <v>Ing.Zdeněk  Vitásek</v>
      </c>
      <c r="L118" s="31"/>
    </row>
    <row r="119" spans="2:65" s="1" customFormat="1" ht="15.15" customHeight="1">
      <c r="B119" s="31"/>
      <c r="C119" s="26" t="s">
        <v>28</v>
      </c>
      <c r="F119" s="24" t="str">
        <f>IF(E20="","",E20)</f>
        <v>Vyplň údaj</v>
      </c>
      <c r="I119" s="26" t="s">
        <v>33</v>
      </c>
      <c r="J119" s="29" t="str">
        <f>E26</f>
        <v>Martin  Pniok</v>
      </c>
      <c r="L119" s="31"/>
    </row>
    <row r="120" spans="2:65" s="1" customFormat="1" ht="10.25" customHeight="1">
      <c r="B120" s="31"/>
      <c r="L120" s="31"/>
    </row>
    <row r="121" spans="2:65" s="10" customFormat="1" ht="29.25" customHeight="1">
      <c r="B121" s="115"/>
      <c r="C121" s="116" t="s">
        <v>127</v>
      </c>
      <c r="D121" s="117" t="s">
        <v>61</v>
      </c>
      <c r="E121" s="117" t="s">
        <v>57</v>
      </c>
      <c r="F121" s="117" t="s">
        <v>58</v>
      </c>
      <c r="G121" s="117" t="s">
        <v>128</v>
      </c>
      <c r="H121" s="117" t="s">
        <v>129</v>
      </c>
      <c r="I121" s="117" t="s">
        <v>130</v>
      </c>
      <c r="J121" s="117" t="s">
        <v>119</v>
      </c>
      <c r="K121" s="118" t="s">
        <v>131</v>
      </c>
      <c r="L121" s="115"/>
      <c r="M121" s="58" t="s">
        <v>1</v>
      </c>
      <c r="N121" s="59" t="s">
        <v>40</v>
      </c>
      <c r="O121" s="59" t="s">
        <v>132</v>
      </c>
      <c r="P121" s="59" t="s">
        <v>133</v>
      </c>
      <c r="Q121" s="59" t="s">
        <v>134</v>
      </c>
      <c r="R121" s="59" t="s">
        <v>135</v>
      </c>
      <c r="S121" s="59" t="s">
        <v>136</v>
      </c>
      <c r="T121" s="60" t="s">
        <v>137</v>
      </c>
    </row>
    <row r="122" spans="2:65" s="1" customFormat="1" ht="22.75" customHeight="1">
      <c r="B122" s="31"/>
      <c r="C122" s="63" t="s">
        <v>138</v>
      </c>
      <c r="J122" s="119">
        <f>BK122</f>
        <v>0</v>
      </c>
      <c r="L122" s="31"/>
      <c r="M122" s="61"/>
      <c r="N122" s="52"/>
      <c r="O122" s="52"/>
      <c r="P122" s="120">
        <f>P123</f>
        <v>0</v>
      </c>
      <c r="Q122" s="52"/>
      <c r="R122" s="120">
        <f>R123</f>
        <v>0</v>
      </c>
      <c r="S122" s="52"/>
      <c r="T122" s="121">
        <f>T123</f>
        <v>0</v>
      </c>
      <c r="AT122" s="16" t="s">
        <v>75</v>
      </c>
      <c r="AU122" s="16" t="s">
        <v>121</v>
      </c>
      <c r="BK122" s="122">
        <f>BK123</f>
        <v>0</v>
      </c>
    </row>
    <row r="123" spans="2:65" s="11" customFormat="1" ht="25.9" customHeight="1">
      <c r="B123" s="123"/>
      <c r="D123" s="124" t="s">
        <v>75</v>
      </c>
      <c r="E123" s="125" t="s">
        <v>110</v>
      </c>
      <c r="F123" s="125" t="s">
        <v>617</v>
      </c>
      <c r="I123" s="126"/>
      <c r="J123" s="127">
        <f>BK123</f>
        <v>0</v>
      </c>
      <c r="L123" s="123"/>
      <c r="M123" s="128"/>
      <c r="P123" s="129">
        <f>P124</f>
        <v>0</v>
      </c>
      <c r="R123" s="129">
        <f>R124</f>
        <v>0</v>
      </c>
      <c r="T123" s="130">
        <f>T124</f>
        <v>0</v>
      </c>
      <c r="AR123" s="124" t="s">
        <v>165</v>
      </c>
      <c r="AT123" s="131" t="s">
        <v>75</v>
      </c>
      <c r="AU123" s="131" t="s">
        <v>76</v>
      </c>
      <c r="AY123" s="124" t="s">
        <v>141</v>
      </c>
      <c r="BK123" s="132">
        <f>BK124</f>
        <v>0</v>
      </c>
    </row>
    <row r="124" spans="2:65" s="11" customFormat="1" ht="22.75" customHeight="1">
      <c r="B124" s="123"/>
      <c r="D124" s="124" t="s">
        <v>75</v>
      </c>
      <c r="E124" s="133" t="s">
        <v>618</v>
      </c>
      <c r="F124" s="133" t="s">
        <v>619</v>
      </c>
      <c r="I124" s="126"/>
      <c r="J124" s="134">
        <f>BK124</f>
        <v>0</v>
      </c>
      <c r="L124" s="123"/>
      <c r="M124" s="128"/>
      <c r="P124" s="129">
        <f>SUM(P125:P126)</f>
        <v>0</v>
      </c>
      <c r="R124" s="129">
        <f>SUM(R125:R126)</f>
        <v>0</v>
      </c>
      <c r="T124" s="130">
        <f>SUM(T125:T126)</f>
        <v>0</v>
      </c>
      <c r="AR124" s="124" t="s">
        <v>165</v>
      </c>
      <c r="AT124" s="131" t="s">
        <v>75</v>
      </c>
      <c r="AU124" s="131" t="s">
        <v>83</v>
      </c>
      <c r="AY124" s="124" t="s">
        <v>141</v>
      </c>
      <c r="BK124" s="132">
        <f>SUM(BK125:BK126)</f>
        <v>0</v>
      </c>
    </row>
    <row r="125" spans="2:65" s="1" customFormat="1" ht="16.5" customHeight="1">
      <c r="B125" s="135"/>
      <c r="C125" s="136" t="s">
        <v>83</v>
      </c>
      <c r="D125" s="136" t="s">
        <v>143</v>
      </c>
      <c r="E125" s="137" t="s">
        <v>620</v>
      </c>
      <c r="F125" s="138" t="s">
        <v>619</v>
      </c>
      <c r="G125" s="139" t="s">
        <v>598</v>
      </c>
      <c r="H125" s="140">
        <v>1</v>
      </c>
      <c r="I125" s="141"/>
      <c r="J125" s="142">
        <f>ROUND(I125*H125,2)</f>
        <v>0</v>
      </c>
      <c r="K125" s="138" t="s">
        <v>147</v>
      </c>
      <c r="L125" s="31"/>
      <c r="M125" s="143" t="s">
        <v>1</v>
      </c>
      <c r="N125" s="144" t="s">
        <v>41</v>
      </c>
      <c r="P125" s="145">
        <f>O125*H125</f>
        <v>0</v>
      </c>
      <c r="Q125" s="145">
        <v>0</v>
      </c>
      <c r="R125" s="145">
        <f>Q125*H125</f>
        <v>0</v>
      </c>
      <c r="S125" s="145">
        <v>0</v>
      </c>
      <c r="T125" s="146">
        <f>S125*H125</f>
        <v>0</v>
      </c>
      <c r="AR125" s="147" t="s">
        <v>621</v>
      </c>
      <c r="AT125" s="147" t="s">
        <v>143</v>
      </c>
      <c r="AU125" s="147" t="s">
        <v>85</v>
      </c>
      <c r="AY125" s="16" t="s">
        <v>141</v>
      </c>
      <c r="BE125" s="148">
        <f>IF(N125="základní",J125,0)</f>
        <v>0</v>
      </c>
      <c r="BF125" s="148">
        <f>IF(N125="snížená",J125,0)</f>
        <v>0</v>
      </c>
      <c r="BG125" s="148">
        <f>IF(N125="zákl. přenesená",J125,0)</f>
        <v>0</v>
      </c>
      <c r="BH125" s="148">
        <f>IF(N125="sníž. přenesená",J125,0)</f>
        <v>0</v>
      </c>
      <c r="BI125" s="148">
        <f>IF(N125="nulová",J125,0)</f>
        <v>0</v>
      </c>
      <c r="BJ125" s="16" t="s">
        <v>83</v>
      </c>
      <c r="BK125" s="148">
        <f>ROUND(I125*H125,2)</f>
        <v>0</v>
      </c>
      <c r="BL125" s="16" t="s">
        <v>621</v>
      </c>
      <c r="BM125" s="147" t="s">
        <v>622</v>
      </c>
    </row>
    <row r="126" spans="2:65" s="1" customFormat="1" ht="16.5" customHeight="1">
      <c r="B126" s="135"/>
      <c r="C126" s="136" t="s">
        <v>85</v>
      </c>
      <c r="D126" s="136" t="s">
        <v>143</v>
      </c>
      <c r="E126" s="137" t="s">
        <v>623</v>
      </c>
      <c r="F126" s="138" t="s">
        <v>624</v>
      </c>
      <c r="G126" s="139" t="s">
        <v>598</v>
      </c>
      <c r="H126" s="140">
        <v>1</v>
      </c>
      <c r="I126" s="141"/>
      <c r="J126" s="142">
        <f>ROUND(I126*H126,2)</f>
        <v>0</v>
      </c>
      <c r="K126" s="138" t="s">
        <v>147</v>
      </c>
      <c r="L126" s="31"/>
      <c r="M126" s="164" t="s">
        <v>1</v>
      </c>
      <c r="N126" s="165" t="s">
        <v>41</v>
      </c>
      <c r="O126" s="166"/>
      <c r="P126" s="167">
        <f>O126*H126</f>
        <v>0</v>
      </c>
      <c r="Q126" s="167">
        <v>0</v>
      </c>
      <c r="R126" s="167">
        <f>Q126*H126</f>
        <v>0</v>
      </c>
      <c r="S126" s="167">
        <v>0</v>
      </c>
      <c r="T126" s="168">
        <f>S126*H126</f>
        <v>0</v>
      </c>
      <c r="AR126" s="147" t="s">
        <v>621</v>
      </c>
      <c r="AT126" s="147" t="s">
        <v>143</v>
      </c>
      <c r="AU126" s="147" t="s">
        <v>85</v>
      </c>
      <c r="AY126" s="16" t="s">
        <v>141</v>
      </c>
      <c r="BE126" s="148">
        <f>IF(N126="základní",J126,0)</f>
        <v>0</v>
      </c>
      <c r="BF126" s="148">
        <f>IF(N126="snížená",J126,0)</f>
        <v>0</v>
      </c>
      <c r="BG126" s="148">
        <f>IF(N126="zákl. přenesená",J126,0)</f>
        <v>0</v>
      </c>
      <c r="BH126" s="148">
        <f>IF(N126="sníž. přenesená",J126,0)</f>
        <v>0</v>
      </c>
      <c r="BI126" s="148">
        <f>IF(N126="nulová",J126,0)</f>
        <v>0</v>
      </c>
      <c r="BJ126" s="16" t="s">
        <v>83</v>
      </c>
      <c r="BK126" s="148">
        <f>ROUND(I126*H126,2)</f>
        <v>0</v>
      </c>
      <c r="BL126" s="16" t="s">
        <v>621</v>
      </c>
      <c r="BM126" s="147" t="s">
        <v>625</v>
      </c>
    </row>
    <row r="127" spans="2:65" s="1" customFormat="1" ht="7" customHeight="1">
      <c r="B127" s="43"/>
      <c r="C127" s="44"/>
      <c r="D127" s="44"/>
      <c r="E127" s="44"/>
      <c r="F127" s="44"/>
      <c r="G127" s="44"/>
      <c r="H127" s="44"/>
      <c r="I127" s="44"/>
      <c r="J127" s="44"/>
      <c r="K127" s="44"/>
      <c r="L127" s="31"/>
    </row>
  </sheetData>
  <autoFilter ref="C121:K126" xr:uid="{00000000-0009-0000-0000-000008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18</vt:i4>
      </vt:variant>
    </vt:vector>
  </HeadingPairs>
  <TitlesOfParts>
    <vt:vector size="27" baseType="lpstr">
      <vt:lpstr>Rekapitulace stavby</vt:lpstr>
      <vt:lpstr>SO 001 - Příprava území ,...</vt:lpstr>
      <vt:lpstr>SO 101 - Chodník + 102 - ...</vt:lpstr>
      <vt:lpstr>SO 103 - Obrusná vrstva v...</vt:lpstr>
      <vt:lpstr>SO 191 - Dopravní značení...</vt:lpstr>
      <vt:lpstr>SO 192 - Dopravní  značen...</vt:lpstr>
      <vt:lpstr>SO 801 - Svahování  a jem...</vt:lpstr>
      <vt:lpstr>SO 1000 - Ostatní  náklady</vt:lpstr>
      <vt:lpstr>SO 1020 - VRN</vt:lpstr>
      <vt:lpstr>'Rekapitulace stavby'!Názvy_tisku</vt:lpstr>
      <vt:lpstr>'SO 001 - Příprava území ,...'!Názvy_tisku</vt:lpstr>
      <vt:lpstr>'SO 1000 - Ostatní  náklady'!Názvy_tisku</vt:lpstr>
      <vt:lpstr>'SO 101 - Chodník + 102 - ...'!Názvy_tisku</vt:lpstr>
      <vt:lpstr>'SO 1020 - VRN'!Názvy_tisku</vt:lpstr>
      <vt:lpstr>'SO 103 - Obrusná vrstva v...'!Názvy_tisku</vt:lpstr>
      <vt:lpstr>'SO 191 - Dopravní značení...'!Názvy_tisku</vt:lpstr>
      <vt:lpstr>'SO 192 - Dopravní  značen...'!Názvy_tisku</vt:lpstr>
      <vt:lpstr>'SO 801 - Svahování  a jem...'!Názvy_tisku</vt:lpstr>
      <vt:lpstr>'Rekapitulace stavby'!Oblast_tisku</vt:lpstr>
      <vt:lpstr>'SO 001 - Příprava území ,...'!Oblast_tisku</vt:lpstr>
      <vt:lpstr>'SO 1000 - Ostatní  náklady'!Oblast_tisku</vt:lpstr>
      <vt:lpstr>'SO 101 - Chodník + 102 - ...'!Oblast_tisku</vt:lpstr>
      <vt:lpstr>'SO 1020 - VRN'!Oblast_tisku</vt:lpstr>
      <vt:lpstr>'SO 103 - Obrusná vrstva v...'!Oblast_tisku</vt:lpstr>
      <vt:lpstr>'SO 191 - Dopravní značení...'!Oblast_tisku</vt:lpstr>
      <vt:lpstr>'SO 192 - Dopravní  značen...'!Oblast_tisku</vt:lpstr>
      <vt:lpstr>'SO 801 - Svahování  a jem...'!Oblast_tisku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Gaming\Lenovo</dc:creator>
  <cp:lastModifiedBy>Eva Nádeníčková</cp:lastModifiedBy>
  <dcterms:created xsi:type="dcterms:W3CDTF">2025-05-16T14:36:32Z</dcterms:created>
  <dcterms:modified xsi:type="dcterms:W3CDTF">2025-10-23T09:39:26Z</dcterms:modified>
</cp:coreProperties>
</file>