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001 - Příprava území ,..." sheetId="2" r:id="rId2"/>
    <sheet name="SO 101 - Chodník + 102 - ..." sheetId="3" r:id="rId3"/>
    <sheet name="SO 103 - Obrusná vrstva v..." sheetId="4" r:id="rId4"/>
    <sheet name="SO 191 - Dopravní značení..." sheetId="5" r:id="rId5"/>
    <sheet name="SO 192 - Dopravní  značen..." sheetId="6" r:id="rId6"/>
    <sheet name="SO 801 - Svahování  a jem..." sheetId="7" r:id="rId7"/>
    <sheet name="SO 1000 - Ostatní  náklady" sheetId="8" r:id="rId8"/>
    <sheet name="SO 1020 - VRN" sheetId="9" r:id="rId9"/>
  </sheets>
  <definedNames>
    <definedName name="_xlnm.Print_Area" localSheetId="0">'Rekapitulace stavby'!$D$4:$AO$76,'Rekapitulace stavby'!$C$82:$AQ$104</definedName>
    <definedName name="_xlnm.Print_Titles" localSheetId="0">'Rekapitulace stavby'!$92:$92</definedName>
    <definedName name="_xlnm._FilterDatabase" localSheetId="1" hidden="1">'SO 001 - Příprava území ,...'!$C$123:$K$158</definedName>
    <definedName name="_xlnm.Print_Area" localSheetId="1">'SO 001 - Příprava území ,...'!$C$4:$J$76,'SO 001 - Příprava území ,...'!$C$82:$J$103,'SO 001 - Příprava území ,...'!$C$109:$K$158</definedName>
    <definedName name="_xlnm.Print_Titles" localSheetId="1">'SO 001 - Příprava území ,...'!$123:$123</definedName>
    <definedName name="_xlnm._FilterDatabase" localSheetId="2" hidden="1">'SO 101 - Chodník + 102 - ...'!$C$130:$K$231</definedName>
    <definedName name="_xlnm.Print_Area" localSheetId="2">'SO 101 - Chodník + 102 - ...'!$C$4:$J$76,'SO 101 - Chodník + 102 - ...'!$C$82:$J$110,'SO 101 - Chodník + 102 - ...'!$C$116:$K$231</definedName>
    <definedName name="_xlnm.Print_Titles" localSheetId="2">'SO 101 - Chodník + 102 - ...'!$130:$130</definedName>
    <definedName name="_xlnm._FilterDatabase" localSheetId="3" hidden="1">'SO 103 - Obrusná vrstva v...'!$C$125:$K$160</definedName>
    <definedName name="_xlnm.Print_Area" localSheetId="3">'SO 103 - Obrusná vrstva v...'!$C$4:$J$76,'SO 103 - Obrusná vrstva v...'!$C$82:$J$105,'SO 103 - Obrusná vrstva v...'!$C$111:$K$160</definedName>
    <definedName name="_xlnm.Print_Titles" localSheetId="3">'SO 103 - Obrusná vrstva v...'!$125:$125</definedName>
    <definedName name="_xlnm._FilterDatabase" localSheetId="4" hidden="1">'SO 191 - Dopravní značení...'!$C$121:$K$128</definedName>
    <definedName name="_xlnm.Print_Area" localSheetId="4">'SO 191 - Dopravní značení...'!$C$4:$J$76,'SO 191 - Dopravní značení...'!$C$82:$J$101,'SO 191 - Dopravní značení...'!$C$107:$K$128</definedName>
    <definedName name="_xlnm.Print_Titles" localSheetId="4">'SO 191 - Dopravní značení...'!$121:$121</definedName>
    <definedName name="_xlnm._FilterDatabase" localSheetId="5" hidden="1">'SO 192 - Dopravní  značen...'!$C$121:$K$140</definedName>
    <definedName name="_xlnm.Print_Area" localSheetId="5">'SO 192 - Dopravní  značen...'!$C$4:$J$76,'SO 192 - Dopravní  značen...'!$C$82:$J$101,'SO 192 - Dopravní  značen...'!$C$107:$K$140</definedName>
    <definedName name="_xlnm.Print_Titles" localSheetId="5">'SO 192 - Dopravní  značen...'!$121:$121</definedName>
    <definedName name="_xlnm._FilterDatabase" localSheetId="6" hidden="1">'SO 801 - Svahování  a jem...'!$C$122:$K$135</definedName>
    <definedName name="_xlnm.Print_Area" localSheetId="6">'SO 801 - Svahování  a jem...'!$C$4:$J$76,'SO 801 - Svahování  a jem...'!$C$82:$J$102,'SO 801 - Svahování  a jem...'!$C$108:$K$135</definedName>
    <definedName name="_xlnm.Print_Titles" localSheetId="6">'SO 801 - Svahování  a jem...'!$122:$122</definedName>
    <definedName name="_xlnm._FilterDatabase" localSheetId="7" hidden="1">'SO 1000 - Ostatní  náklady'!$C$121:$K$131</definedName>
    <definedName name="_xlnm.Print_Area" localSheetId="7">'SO 1000 - Ostatní  náklady'!$C$4:$J$76,'SO 1000 - Ostatní  náklady'!$C$82:$J$101,'SO 1000 - Ostatní  náklady'!$C$107:$K$131</definedName>
    <definedName name="_xlnm.Print_Titles" localSheetId="7">'SO 1000 - Ostatní  náklady'!$121:$121</definedName>
    <definedName name="_xlnm._FilterDatabase" localSheetId="8" hidden="1">'SO 1020 - VRN'!$C$121:$K$126</definedName>
    <definedName name="_xlnm.Print_Area" localSheetId="8">'SO 1020 - VRN'!$C$4:$J$76,'SO 1020 - VRN'!$C$82:$J$101,'SO 1020 - VRN'!$C$107:$K$126</definedName>
    <definedName name="_xlnm.Print_Titles" localSheetId="8">'SO 1020 - VRN'!$121:$121</definedName>
  </definedNames>
  <calcPr/>
</workbook>
</file>

<file path=xl/calcChain.xml><?xml version="1.0" encoding="utf-8"?>
<calcChain xmlns="http://schemas.openxmlformats.org/spreadsheetml/2006/main">
  <c i="9" l="1" r="J39"/>
  <c r="J38"/>
  <c i="1" r="AY103"/>
  <c i="9" r="J37"/>
  <c i="1" r="AX103"/>
  <c i="9" r="BI126"/>
  <c r="BH126"/>
  <c r="BG126"/>
  <c r="BF126"/>
  <c r="T126"/>
  <c r="R126"/>
  <c r="P126"/>
  <c r="BI125"/>
  <c r="BH125"/>
  <c r="BG125"/>
  <c r="BF125"/>
  <c r="T125"/>
  <c r="R125"/>
  <c r="P125"/>
  <c r="J119"/>
  <c r="J118"/>
  <c r="F118"/>
  <c r="F116"/>
  <c r="E114"/>
  <c r="J94"/>
  <c r="J93"/>
  <c r="F93"/>
  <c r="F91"/>
  <c r="E89"/>
  <c r="J20"/>
  <c r="E20"/>
  <c r="F119"/>
  <c r="J19"/>
  <c r="J14"/>
  <c r="J116"/>
  <c r="E7"/>
  <c r="E110"/>
  <c i="8" r="J39"/>
  <c r="J38"/>
  <c i="1" r="AY102"/>
  <c i="8" r="J37"/>
  <c i="1" r="AX102"/>
  <c i="8"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5"/>
  <c r="BH125"/>
  <c r="BG125"/>
  <c r="BF125"/>
  <c r="T125"/>
  <c r="R125"/>
  <c r="P125"/>
  <c r="J119"/>
  <c r="J118"/>
  <c r="F118"/>
  <c r="F116"/>
  <c r="E114"/>
  <c r="J94"/>
  <c r="J93"/>
  <c r="F93"/>
  <c r="F91"/>
  <c r="E89"/>
  <c r="J20"/>
  <c r="E20"/>
  <c r="F94"/>
  <c r="J19"/>
  <c r="J14"/>
  <c r="J116"/>
  <c r="E7"/>
  <c r="E110"/>
  <c i="7" r="J39"/>
  <c r="J38"/>
  <c i="1" r="AY101"/>
  <c i="7" r="J37"/>
  <c i="1" r="AX101"/>
  <c i="7" r="BI135"/>
  <c r="BH135"/>
  <c r="BG135"/>
  <c r="BF135"/>
  <c r="T135"/>
  <c r="T134"/>
  <c r="R135"/>
  <c r="R134"/>
  <c r="P135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J120"/>
  <c r="J119"/>
  <c r="F119"/>
  <c r="F117"/>
  <c r="E115"/>
  <c r="J94"/>
  <c r="J93"/>
  <c r="F93"/>
  <c r="F91"/>
  <c r="E89"/>
  <c r="J20"/>
  <c r="E20"/>
  <c r="F94"/>
  <c r="J19"/>
  <c r="J14"/>
  <c r="J117"/>
  <c r="E7"/>
  <c r="E85"/>
  <c i="6" r="J39"/>
  <c r="J38"/>
  <c i="1" r="AY100"/>
  <c i="6" r="J37"/>
  <c i="1" r="AX100"/>
  <c i="6"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J119"/>
  <c r="J118"/>
  <c r="F118"/>
  <c r="F116"/>
  <c r="E114"/>
  <c r="J94"/>
  <c r="J93"/>
  <c r="F93"/>
  <c r="F91"/>
  <c r="E89"/>
  <c r="J20"/>
  <c r="E20"/>
  <c r="F94"/>
  <c r="J19"/>
  <c r="J14"/>
  <c r="J91"/>
  <c r="E7"/>
  <c r="E110"/>
  <c i="5" r="J39"/>
  <c r="J38"/>
  <c i="1" r="AY99"/>
  <c i="5" r="J37"/>
  <c i="1" r="AX99"/>
  <c i="5" r="BI128"/>
  <c r="BH128"/>
  <c r="BG128"/>
  <c r="BF128"/>
  <c r="T128"/>
  <c r="R128"/>
  <c r="P128"/>
  <c r="BI125"/>
  <c r="BH125"/>
  <c r="BG125"/>
  <c r="BF125"/>
  <c r="T125"/>
  <c r="R125"/>
  <c r="P125"/>
  <c r="J119"/>
  <c r="J118"/>
  <c r="F118"/>
  <c r="F116"/>
  <c r="E114"/>
  <c r="J94"/>
  <c r="J93"/>
  <c r="F93"/>
  <c r="F91"/>
  <c r="E89"/>
  <c r="J20"/>
  <c r="E20"/>
  <c r="F119"/>
  <c r="J19"/>
  <c r="J14"/>
  <c r="J116"/>
  <c r="E7"/>
  <c r="E110"/>
  <c i="4" r="J39"/>
  <c r="J38"/>
  <c i="1" r="AY98"/>
  <c i="4" r="J37"/>
  <c i="1" r="AX98"/>
  <c i="4"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4"/>
  <c r="BH134"/>
  <c r="BG134"/>
  <c r="BF134"/>
  <c r="T134"/>
  <c r="R134"/>
  <c r="P134"/>
  <c r="BI130"/>
  <c r="BH130"/>
  <c r="BG130"/>
  <c r="BF130"/>
  <c r="T130"/>
  <c r="R130"/>
  <c r="P130"/>
  <c r="BI129"/>
  <c r="BH129"/>
  <c r="BG129"/>
  <c r="BF129"/>
  <c r="T129"/>
  <c r="R129"/>
  <c r="P129"/>
  <c r="J123"/>
  <c r="J122"/>
  <c r="F122"/>
  <c r="F120"/>
  <c r="E118"/>
  <c r="J94"/>
  <c r="J93"/>
  <c r="F93"/>
  <c r="F91"/>
  <c r="E89"/>
  <c r="J20"/>
  <c r="E20"/>
  <c r="F94"/>
  <c r="J19"/>
  <c r="J14"/>
  <c r="J120"/>
  <c r="E7"/>
  <c r="E114"/>
  <c i="3" r="J39"/>
  <c r="J38"/>
  <c i="1" r="AY97"/>
  <c i="3" r="J37"/>
  <c i="1" r="AX97"/>
  <c i="3" r="BI231"/>
  <c r="BH231"/>
  <c r="BG231"/>
  <c r="BF231"/>
  <c r="T231"/>
  <c r="R231"/>
  <c r="P231"/>
  <c r="BI230"/>
  <c r="BH230"/>
  <c r="BG230"/>
  <c r="BF230"/>
  <c r="T230"/>
  <c r="R230"/>
  <c r="P230"/>
  <c r="BI228"/>
  <c r="BH228"/>
  <c r="BG228"/>
  <c r="BF228"/>
  <c r="T228"/>
  <c r="R228"/>
  <c r="P228"/>
  <c r="BI227"/>
  <c r="BH227"/>
  <c r="BG227"/>
  <c r="BF227"/>
  <c r="T227"/>
  <c r="R227"/>
  <c r="P227"/>
  <c r="BI225"/>
  <c r="BH225"/>
  <c r="BG225"/>
  <c r="BF225"/>
  <c r="T225"/>
  <c r="R225"/>
  <c r="P225"/>
  <c r="BI222"/>
  <c r="BH222"/>
  <c r="BG222"/>
  <c r="BF222"/>
  <c r="T222"/>
  <c r="T221"/>
  <c r="R222"/>
  <c r="R221"/>
  <c r="P222"/>
  <c r="P221"/>
  <c r="BI220"/>
  <c r="BH220"/>
  <c r="BG220"/>
  <c r="BF220"/>
  <c r="T220"/>
  <c r="R220"/>
  <c r="P220"/>
  <c r="BI219"/>
  <c r="BH219"/>
  <c r="BG219"/>
  <c r="BF219"/>
  <c r="T219"/>
  <c r="R219"/>
  <c r="P219"/>
  <c r="BI217"/>
  <c r="BH217"/>
  <c r="BG217"/>
  <c r="BF217"/>
  <c r="T217"/>
  <c r="R217"/>
  <c r="P217"/>
  <c r="BI216"/>
  <c r="BH216"/>
  <c r="BG216"/>
  <c r="BF216"/>
  <c r="T216"/>
  <c r="R216"/>
  <c r="P216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5"/>
  <c r="BH195"/>
  <c r="BG195"/>
  <c r="BF195"/>
  <c r="T195"/>
  <c r="R195"/>
  <c r="P195"/>
  <c r="BI191"/>
  <c r="BH191"/>
  <c r="BG191"/>
  <c r="BF191"/>
  <c r="T191"/>
  <c r="R191"/>
  <c r="P191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3"/>
  <c r="BH173"/>
  <c r="BG173"/>
  <c r="BF173"/>
  <c r="T173"/>
  <c r="R173"/>
  <c r="P173"/>
  <c r="BI172"/>
  <c r="BH172"/>
  <c r="BG172"/>
  <c r="BF172"/>
  <c r="T172"/>
  <c r="R172"/>
  <c r="P172"/>
  <c r="BI169"/>
  <c r="BH169"/>
  <c r="BG169"/>
  <c r="BF169"/>
  <c r="T169"/>
  <c r="R169"/>
  <c r="P169"/>
  <c r="BI167"/>
  <c r="BH167"/>
  <c r="BG167"/>
  <c r="BF167"/>
  <c r="T167"/>
  <c r="R167"/>
  <c r="P167"/>
  <c r="BI163"/>
  <c r="BH163"/>
  <c r="BG163"/>
  <c r="BF163"/>
  <c r="T163"/>
  <c r="R163"/>
  <c r="P163"/>
  <c r="BI161"/>
  <c r="BH161"/>
  <c r="BG161"/>
  <c r="BF161"/>
  <c r="T161"/>
  <c r="R161"/>
  <c r="P161"/>
  <c r="BI160"/>
  <c r="BH160"/>
  <c r="BG160"/>
  <c r="BF160"/>
  <c r="T160"/>
  <c r="R160"/>
  <c r="P160"/>
  <c r="BI158"/>
  <c r="BH158"/>
  <c r="BG158"/>
  <c r="BF158"/>
  <c r="T158"/>
  <c r="R158"/>
  <c r="P158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T147"/>
  <c r="R148"/>
  <c r="R147"/>
  <c r="P148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4"/>
  <c r="BH134"/>
  <c r="BG134"/>
  <c r="BF134"/>
  <c r="T134"/>
  <c r="R134"/>
  <c r="P134"/>
  <c r="J128"/>
  <c r="J127"/>
  <c r="F127"/>
  <c r="F125"/>
  <c r="E123"/>
  <c r="J94"/>
  <c r="J93"/>
  <c r="F93"/>
  <c r="F91"/>
  <c r="E89"/>
  <c r="J20"/>
  <c r="E20"/>
  <c r="F94"/>
  <c r="J19"/>
  <c r="J14"/>
  <c r="J125"/>
  <c r="E7"/>
  <c r="E85"/>
  <c i="1" r="AY96"/>
  <c i="2" r="J39"/>
  <c r="J38"/>
  <c r="J37"/>
  <c i="1" r="AX96"/>
  <c i="2" r="BI158"/>
  <c r="BH158"/>
  <c r="BG158"/>
  <c r="BF158"/>
  <c r="T158"/>
  <c r="R158"/>
  <c r="P158"/>
  <c r="BI157"/>
  <c r="BH157"/>
  <c r="BG157"/>
  <c r="BF157"/>
  <c r="T157"/>
  <c r="R157"/>
  <c r="P157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R149"/>
  <c r="P149"/>
  <c r="BI145"/>
  <c r="BH145"/>
  <c r="BG145"/>
  <c r="BF145"/>
  <c r="T145"/>
  <c r="R145"/>
  <c r="P145"/>
  <c r="BI140"/>
  <c r="BH140"/>
  <c r="BG140"/>
  <c r="BF140"/>
  <c r="T140"/>
  <c r="R140"/>
  <c r="P140"/>
  <c r="BI137"/>
  <c r="BH137"/>
  <c r="BG137"/>
  <c r="BF137"/>
  <c r="T137"/>
  <c r="T136"/>
  <c r="R137"/>
  <c r="R136"/>
  <c r="P137"/>
  <c r="P136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0"/>
  <c r="BH130"/>
  <c r="BG130"/>
  <c r="BF130"/>
  <c r="T130"/>
  <c r="R130"/>
  <c r="P130"/>
  <c r="BI129"/>
  <c r="BH129"/>
  <c r="BG129"/>
  <c r="BF129"/>
  <c r="T129"/>
  <c r="R129"/>
  <c r="P129"/>
  <c r="BI127"/>
  <c r="BH127"/>
  <c r="BG127"/>
  <c r="BF127"/>
  <c r="T127"/>
  <c r="R127"/>
  <c r="P127"/>
  <c r="J121"/>
  <c r="J120"/>
  <c r="F120"/>
  <c r="F118"/>
  <c r="E116"/>
  <c r="J94"/>
  <c r="J93"/>
  <c r="F93"/>
  <c r="F91"/>
  <c r="E89"/>
  <c r="J20"/>
  <c r="E20"/>
  <c r="F121"/>
  <c r="J19"/>
  <c r="J14"/>
  <c r="J118"/>
  <c r="E7"/>
  <c r="E112"/>
  <c i="1" r="L90"/>
  <c r="AM90"/>
  <c r="AM89"/>
  <c r="L89"/>
  <c r="AM87"/>
  <c r="L87"/>
  <c r="L85"/>
  <c r="L84"/>
  <c i="2" r="BK145"/>
  <c r="BK137"/>
  <c r="BK133"/>
  <c r="J132"/>
  <c r="BK129"/>
  <c r="J127"/>
  <c r="J151"/>
  <c r="J145"/>
  <c r="J140"/>
  <c r="BK140"/>
  <c r="J158"/>
  <c i="3" r="J228"/>
  <c r="BK220"/>
  <c r="BK217"/>
  <c r="J200"/>
  <c r="BK187"/>
  <c r="J180"/>
  <c r="J178"/>
  <c r="J167"/>
  <c r="J154"/>
  <c r="J143"/>
  <c r="J136"/>
  <c r="BK212"/>
  <c r="J203"/>
  <c r="BK201"/>
  <c r="BK188"/>
  <c r="J183"/>
  <c r="BK176"/>
  <c r="J163"/>
  <c r="J158"/>
  <c r="BK137"/>
  <c r="J230"/>
  <c r="BK219"/>
  <c r="J201"/>
  <c r="BK183"/>
  <c r="J179"/>
  <c r="BK167"/>
  <c r="BK155"/>
  <c r="BK143"/>
  <c r="J138"/>
  <c r="J217"/>
  <c r="BK204"/>
  <c r="BK191"/>
  <c r="BK182"/>
  <c r="J169"/>
  <c r="BK136"/>
  <c i="4" r="BK158"/>
  <c r="J148"/>
  <c r="J140"/>
  <c r="BK160"/>
  <c r="J158"/>
  <c r="J147"/>
  <c r="J129"/>
  <c r="J151"/>
  <c r="J134"/>
  <c r="BK138"/>
  <c i="5" r="J125"/>
  <c r="BK128"/>
  <c i="6" r="BK139"/>
  <c r="BK133"/>
  <c r="J139"/>
  <c r="BK127"/>
  <c i="7" r="J132"/>
  <c r="BK132"/>
  <c r="BK126"/>
  <c i="8" r="F38"/>
  <c r="J130"/>
  <c r="BK125"/>
  <c i="9" r="J125"/>
  <c i="2" r="BK157"/>
  <c r="J137"/>
  <c r="J133"/>
  <c r="BK130"/>
  <c r="BK127"/>
  <c r="J152"/>
  <c r="BK151"/>
  <c r="J149"/>
  <c r="J157"/>
  <c r="BK152"/>
  <c i="3" r="J219"/>
  <c r="J212"/>
  <c r="BK195"/>
  <c r="J184"/>
  <c r="BK172"/>
  <c r="J161"/>
  <c r="BK141"/>
  <c r="J213"/>
  <c r="J204"/>
  <c r="J191"/>
  <c r="BK186"/>
  <c r="BK177"/>
  <c r="BK161"/>
  <c r="BK148"/>
  <c r="J231"/>
  <c r="BK222"/>
  <c r="BK211"/>
  <c r="J185"/>
  <c r="BK178"/>
  <c r="BK158"/>
  <c r="J151"/>
  <c r="J141"/>
  <c r="BK225"/>
  <c r="BK202"/>
  <c r="J189"/>
  <c r="J175"/>
  <c r="J155"/>
  <c i="4" r="BK154"/>
  <c r="J143"/>
  <c r="J137"/>
  <c r="BK153"/>
  <c r="BK150"/>
  <c r="J160"/>
  <c r="BK141"/>
  <c r="J146"/>
  <c i="5" r="J128"/>
  <c i="6" r="J131"/>
  <c r="J125"/>
  <c r="BK135"/>
  <c r="BK125"/>
  <c i="7" r="BK130"/>
  <c r="BK128"/>
  <c i="8" r="F39"/>
  <c i="9" r="J126"/>
  <c i="3" r="J210"/>
  <c r="BK189"/>
  <c r="BK180"/>
  <c r="BK173"/>
  <c r="BK151"/>
  <c r="BK231"/>
  <c r="BK227"/>
  <c r="BK210"/>
  <c r="BK181"/>
  <c r="J176"/>
  <c r="BK157"/>
  <c r="J148"/>
  <c r="BK140"/>
  <c r="J222"/>
  <c r="BK199"/>
  <c r="J186"/>
  <c r="J172"/>
  <c r="BK138"/>
  <c r="BK134"/>
  <c i="4" r="BK147"/>
  <c r="J138"/>
  <c r="J159"/>
  <c r="BK143"/>
  <c r="J153"/>
  <c r="BK148"/>
  <c r="BK134"/>
  <c i="5" r="BK125"/>
  <c i="6" r="J127"/>
  <c r="BK131"/>
  <c r="J133"/>
  <c i="7" r="J128"/>
  <c r="J130"/>
  <c i="8" r="BK131"/>
  <c r="BK130"/>
  <c r="J128"/>
  <c r="BK129"/>
  <c i="9" r="BK125"/>
  <c r="BK126"/>
  <c i="2" r="BK149"/>
  <c r="BK134"/>
  <c r="J134"/>
  <c r="BK132"/>
  <c r="J130"/>
  <c r="J129"/>
  <c i="1" r="AS95"/>
  <c i="2" r="BK158"/>
  <c i="3" r="BK230"/>
  <c r="J225"/>
  <c r="BK216"/>
  <c r="J199"/>
  <c r="BK185"/>
  <c r="J181"/>
  <c r="J173"/>
  <c r="BK169"/>
  <c r="J160"/>
  <c r="BK145"/>
  <c r="J216"/>
  <c r="J211"/>
  <c r="J202"/>
  <c r="J195"/>
  <c r="J187"/>
  <c r="BK184"/>
  <c r="BK175"/>
  <c r="BK160"/>
  <c r="J140"/>
  <c r="J134"/>
  <c r="BK228"/>
  <c r="J220"/>
  <c r="BK203"/>
  <c r="J182"/>
  <c r="J177"/>
  <c r="BK163"/>
  <c r="BK154"/>
  <c r="J145"/>
  <c r="J227"/>
  <c r="BK213"/>
  <c r="BK200"/>
  <c r="J188"/>
  <c r="BK179"/>
  <c r="J157"/>
  <c r="J137"/>
  <c i="4" r="J150"/>
  <c r="BK146"/>
  <c r="J141"/>
  <c r="BK129"/>
  <c r="J154"/>
  <c r="BK151"/>
  <c r="BK130"/>
  <c r="BK159"/>
  <c r="BK137"/>
  <c r="BK140"/>
  <c r="J130"/>
  <c i="6" r="J135"/>
  <c r="J137"/>
  <c r="J129"/>
  <c r="BK137"/>
  <c r="BK129"/>
  <c i="7" r="BK135"/>
  <c r="J135"/>
  <c r="J126"/>
  <c i="8" r="J131"/>
  <c r="J129"/>
  <c r="J125"/>
  <c r="BK128"/>
  <c i="2" l="1" r="T126"/>
  <c r="P139"/>
  <c r="BK126"/>
  <c r="J126"/>
  <c r="J100"/>
  <c r="T139"/>
  <c r="P126"/>
  <c r="P125"/>
  <c r="P124"/>
  <c i="1" r="AU96"/>
  <c i="2" r="BK139"/>
  <c r="J139"/>
  <c r="J102"/>
  <c i="3" r="BK133"/>
  <c r="J133"/>
  <c r="J100"/>
  <c r="BK150"/>
  <c r="J150"/>
  <c r="J102"/>
  <c r="BK171"/>
  <c r="J171"/>
  <c r="J103"/>
  <c r="T190"/>
  <c r="T215"/>
  <c r="T224"/>
  <c r="T223"/>
  <c r="T229"/>
  <c i="4" r="BK128"/>
  <c r="J128"/>
  <c r="J100"/>
  <c r="P136"/>
  <c r="P145"/>
  <c r="T145"/>
  <c r="R149"/>
  <c r="R157"/>
  <c i="5" r="P124"/>
  <c r="P123"/>
  <c r="P122"/>
  <c i="1" r="AU99"/>
  <c i="6" r="P124"/>
  <c r="P123"/>
  <c r="P122"/>
  <c i="1" r="AU100"/>
  <c i="7" r="P125"/>
  <c r="P124"/>
  <c r="P123"/>
  <c i="1" r="AU101"/>
  <c i="3" r="R133"/>
  <c r="R150"/>
  <c r="P171"/>
  <c r="P190"/>
  <c r="P215"/>
  <c r="R224"/>
  <c r="R229"/>
  <c i="4" r="P128"/>
  <c r="BK136"/>
  <c r="J136"/>
  <c r="J101"/>
  <c r="BK145"/>
  <c r="J145"/>
  <c r="J102"/>
  <c r="BK149"/>
  <c r="J149"/>
  <c r="J103"/>
  <c r="T149"/>
  <c r="T157"/>
  <c i="5" r="BK124"/>
  <c r="J124"/>
  <c r="J100"/>
  <c r="R124"/>
  <c r="R123"/>
  <c r="R122"/>
  <c i="6" r="BK124"/>
  <c r="J124"/>
  <c r="J100"/>
  <c r="T124"/>
  <c r="T123"/>
  <c r="T122"/>
  <c i="7" r="BK125"/>
  <c r="J125"/>
  <c r="J100"/>
  <c i="8" r="R124"/>
  <c r="R123"/>
  <c r="R122"/>
  <c i="9" r="P124"/>
  <c r="P123"/>
  <c r="P122"/>
  <c i="1" r="AU103"/>
  <c i="2" r="R126"/>
  <c r="R139"/>
  <c i="3" r="T133"/>
  <c r="P150"/>
  <c r="R171"/>
  <c r="R190"/>
  <c r="R215"/>
  <c r="P224"/>
  <c r="P223"/>
  <c r="P229"/>
  <c i="4" r="T128"/>
  <c r="T127"/>
  <c r="T126"/>
  <c r="T136"/>
  <c r="R145"/>
  <c r="P149"/>
  <c r="BK157"/>
  <c r="J157"/>
  <c r="J104"/>
  <c r="P157"/>
  <c i="5" r="T124"/>
  <c r="T123"/>
  <c r="T122"/>
  <c i="6" r="R124"/>
  <c r="R123"/>
  <c r="R122"/>
  <c i="7" r="T125"/>
  <c r="T124"/>
  <c r="T123"/>
  <c i="8" r="P124"/>
  <c r="P123"/>
  <c r="P122"/>
  <c i="1" r="AU102"/>
  <c i="9" r="R124"/>
  <c r="R123"/>
  <c r="R122"/>
  <c i="3" r="P133"/>
  <c r="P132"/>
  <c r="P131"/>
  <c i="1" r="AU97"/>
  <c i="3" r="T150"/>
  <c r="T171"/>
  <c r="BK190"/>
  <c r="J190"/>
  <c r="J104"/>
  <c r="BK215"/>
  <c r="J215"/>
  <c r="J105"/>
  <c r="BK224"/>
  <c r="J224"/>
  <c r="J108"/>
  <c r="BK229"/>
  <c r="J229"/>
  <c r="J109"/>
  <c i="4" r="R128"/>
  <c r="R136"/>
  <c i="7" r="R125"/>
  <c r="R124"/>
  <c r="R123"/>
  <c i="8" r="BK124"/>
  <c r="J124"/>
  <c r="J100"/>
  <c r="T124"/>
  <c r="T123"/>
  <c r="T122"/>
  <c i="9" r="BK124"/>
  <c r="BK123"/>
  <c r="J123"/>
  <c r="J99"/>
  <c r="T124"/>
  <c r="T123"/>
  <c r="T122"/>
  <c i="3" r="BK147"/>
  <c r="J147"/>
  <c r="J101"/>
  <c r="BK221"/>
  <c r="J221"/>
  <c r="J106"/>
  <c i="7" r="BK134"/>
  <c r="J134"/>
  <c r="J101"/>
  <c i="2" r="BK136"/>
  <c r="J136"/>
  <c r="J101"/>
  <c i="8" r="BK123"/>
  <c r="BK122"/>
  <c r="J122"/>
  <c r="J98"/>
  <c i="9" r="E85"/>
  <c r="J91"/>
  <c r="F94"/>
  <c r="BE125"/>
  <c r="BE126"/>
  <c i="8" r="J91"/>
  <c r="F119"/>
  <c r="BE128"/>
  <c r="E85"/>
  <c r="BE125"/>
  <c r="BE129"/>
  <c r="BE130"/>
  <c r="BE131"/>
  <c i="1" r="BC102"/>
  <c r="BD102"/>
  <c i="7" r="J91"/>
  <c r="F120"/>
  <c r="BE128"/>
  <c r="E111"/>
  <c r="BE126"/>
  <c r="BE130"/>
  <c r="BE135"/>
  <c r="BE132"/>
  <c i="6" r="E85"/>
  <c r="J116"/>
  <c r="F119"/>
  <c r="BE125"/>
  <c r="BE131"/>
  <c r="BE133"/>
  <c r="BE129"/>
  <c r="BE127"/>
  <c r="BE135"/>
  <c r="BE137"/>
  <c r="BE139"/>
  <c i="5" r="E85"/>
  <c r="J91"/>
  <c r="F94"/>
  <c r="BE125"/>
  <c r="BE128"/>
  <c i="4" r="J91"/>
  <c r="F123"/>
  <c r="BE141"/>
  <c r="BE147"/>
  <c r="BE129"/>
  <c r="BE138"/>
  <c r="BE143"/>
  <c r="BE146"/>
  <c r="BE148"/>
  <c r="BE154"/>
  <c r="BE134"/>
  <c r="BE137"/>
  <c r="BE140"/>
  <c r="BE151"/>
  <c r="BE153"/>
  <c r="BE158"/>
  <c r="BE159"/>
  <c r="BE160"/>
  <c r="E85"/>
  <c r="BE130"/>
  <c r="BE150"/>
  <c i="2" r="BK125"/>
  <c r="BK124"/>
  <c r="J124"/>
  <c i="3" r="F128"/>
  <c r="BE138"/>
  <c r="BE140"/>
  <c r="BE141"/>
  <c r="BE145"/>
  <c r="BE158"/>
  <c r="BE161"/>
  <c r="BE173"/>
  <c r="BE176"/>
  <c r="BE203"/>
  <c r="BE210"/>
  <c r="BE220"/>
  <c r="BE136"/>
  <c r="BE151"/>
  <c r="BE157"/>
  <c r="BE160"/>
  <c r="BE167"/>
  <c r="BE185"/>
  <c r="BE186"/>
  <c r="BE187"/>
  <c r="BE188"/>
  <c r="BE191"/>
  <c r="BE195"/>
  <c r="BE201"/>
  <c r="BE212"/>
  <c r="BE213"/>
  <c r="BE225"/>
  <c r="BE230"/>
  <c r="BE231"/>
  <c r="J91"/>
  <c r="E119"/>
  <c r="BE134"/>
  <c r="BE143"/>
  <c r="BE155"/>
  <c r="BE163"/>
  <c r="BE169"/>
  <c r="BE172"/>
  <c r="BE178"/>
  <c r="BE180"/>
  <c r="BE181"/>
  <c r="BE182"/>
  <c r="BE184"/>
  <c r="BE199"/>
  <c r="BE216"/>
  <c r="BE217"/>
  <c r="BE219"/>
  <c r="BE137"/>
  <c r="BE148"/>
  <c r="BE154"/>
  <c r="BE175"/>
  <c r="BE177"/>
  <c r="BE179"/>
  <c r="BE183"/>
  <c r="BE189"/>
  <c r="BE200"/>
  <c r="BE202"/>
  <c r="BE204"/>
  <c r="BE211"/>
  <c r="BE222"/>
  <c r="BE227"/>
  <c r="BE228"/>
  <c i="2" r="BE152"/>
  <c r="BE157"/>
  <c r="BE158"/>
  <c r="E85"/>
  <c r="J91"/>
  <c r="F94"/>
  <c r="BE151"/>
  <c r="BE127"/>
  <c r="BE129"/>
  <c r="BE130"/>
  <c r="BE132"/>
  <c r="BE133"/>
  <c r="BE134"/>
  <c r="BE137"/>
  <c r="BE140"/>
  <c r="BE149"/>
  <c r="BE145"/>
  <c r="F36"/>
  <c i="1" r="BA96"/>
  <c r="AS94"/>
  <c i="3" r="F38"/>
  <c i="1" r="BC97"/>
  <c i="4" r="F38"/>
  <c i="1" r="BC98"/>
  <c i="4" r="F36"/>
  <c i="1" r="BA98"/>
  <c i="5" r="F37"/>
  <c i="1" r="BB99"/>
  <c i="5" r="F36"/>
  <c i="1" r="BA99"/>
  <c i="6" r="F39"/>
  <c i="1" r="BD100"/>
  <c i="7" r="F36"/>
  <c i="1" r="BA101"/>
  <c i="8" r="F36"/>
  <c i="1" r="BA102"/>
  <c i="9" r="J36"/>
  <c i="1" r="AW103"/>
  <c i="2" r="F38"/>
  <c i="1" r="BC96"/>
  <c i="2" r="F37"/>
  <c i="1" r="BB96"/>
  <c i="2" r="J32"/>
  <c i="3" r="J36"/>
  <c i="1" r="AW97"/>
  <c i="4" r="F39"/>
  <c i="1" r="BD98"/>
  <c i="4" r="F37"/>
  <c i="1" r="BB98"/>
  <c i="6" r="F38"/>
  <c i="1" r="BC100"/>
  <c i="7" r="J36"/>
  <c i="1" r="AW101"/>
  <c i="8" r="J36"/>
  <c i="1" r="AW102"/>
  <c i="9" r="F36"/>
  <c i="1" r="BA103"/>
  <c i="2" r="F39"/>
  <c i="1" r="BD96"/>
  <c i="3" r="F36"/>
  <c i="1" r="BA97"/>
  <c i="4" r="J36"/>
  <c i="1" r="AW98"/>
  <c i="5" r="J36"/>
  <c i="1" r="AW99"/>
  <c i="5" r="F38"/>
  <c i="1" r="BC99"/>
  <c i="6" r="J36"/>
  <c i="1" r="AW100"/>
  <c i="7" r="F37"/>
  <c i="1" r="BB101"/>
  <c i="7" r="F38"/>
  <c i="1" r="BC101"/>
  <c i="8" r="F37"/>
  <c i="1" r="BB102"/>
  <c i="9" r="F39"/>
  <c i="1" r="BD103"/>
  <c i="2" r="J36"/>
  <c i="1" r="AW96"/>
  <c i="3" r="F37"/>
  <c i="1" r="BB97"/>
  <c i="3" r="F39"/>
  <c i="1" r="BD97"/>
  <c i="5" r="F39"/>
  <c i="1" r="BD99"/>
  <c i="6" r="F37"/>
  <c i="1" r="BB100"/>
  <c i="6" r="F36"/>
  <c i="1" r="BA100"/>
  <c i="7" r="F39"/>
  <c i="1" r="BD101"/>
  <c i="9" r="F38"/>
  <c i="1" r="BC103"/>
  <c i="9" r="F37"/>
  <c i="1" r="BB103"/>
  <c i="2" l="1" r="R125"/>
  <c r="R124"/>
  <c i="3" r="T132"/>
  <c r="T131"/>
  <c r="R132"/>
  <c r="R131"/>
  <c i="4" r="R127"/>
  <c r="R126"/>
  <c i="3" r="R223"/>
  <c i="4" r="P127"/>
  <c r="P126"/>
  <c i="1" r="AU98"/>
  <c i="2" r="T125"/>
  <c r="T124"/>
  <c i="4" r="BK127"/>
  <c r="J127"/>
  <c r="J99"/>
  <c i="3" r="BK223"/>
  <c r="J223"/>
  <c r="J107"/>
  <c i="9" r="BK122"/>
  <c r="J122"/>
  <c r="J98"/>
  <c i="5" r="BK123"/>
  <c r="J123"/>
  <c r="J99"/>
  <c i="6" r="BK123"/>
  <c r="J123"/>
  <c r="J99"/>
  <c i="9" r="J124"/>
  <c r="J100"/>
  <c i="3" r="BK132"/>
  <c r="J132"/>
  <c r="J99"/>
  <c i="7" r="BK124"/>
  <c r="J124"/>
  <c r="J99"/>
  <c i="8" r="J123"/>
  <c r="J99"/>
  <c i="1" r="AG96"/>
  <c i="2" r="J98"/>
  <c r="J125"/>
  <c r="J99"/>
  <c i="1" r="AU95"/>
  <c r="AU94"/>
  <c i="3" r="F35"/>
  <c i="1" r="AZ97"/>
  <c i="4" r="J35"/>
  <c i="1" r="AV98"/>
  <c r="AT98"/>
  <c i="6" r="J35"/>
  <c i="1" r="AV100"/>
  <c r="AT100"/>
  <c i="8" r="J35"/>
  <c i="1" r="AV102"/>
  <c r="AT102"/>
  <c r="BA95"/>
  <c r="BA94"/>
  <c r="W30"/>
  <c i="2" r="F35"/>
  <c i="1" r="AZ96"/>
  <c i="3" r="J35"/>
  <c i="1" r="AV97"/>
  <c r="AT97"/>
  <c i="5" r="J35"/>
  <c i="1" r="AV99"/>
  <c r="AT99"/>
  <c i="7" r="F35"/>
  <c i="1" r="AZ101"/>
  <c i="7" r="J35"/>
  <c i="1" r="AV101"/>
  <c r="AT101"/>
  <c i="8" r="J32"/>
  <c i="1" r="AG102"/>
  <c r="BD95"/>
  <c r="BD94"/>
  <c r="W33"/>
  <c r="BC95"/>
  <c r="AY95"/>
  <c i="2" r="J35"/>
  <c i="1" r="AV96"/>
  <c r="AT96"/>
  <c r="AN96"/>
  <c i="4" r="F35"/>
  <c i="1" r="AZ98"/>
  <c i="5" r="F35"/>
  <c i="1" r="AZ99"/>
  <c i="6" r="F35"/>
  <c i="1" r="AZ100"/>
  <c i="8" r="F35"/>
  <c i="1" r="AZ102"/>
  <c i="9" r="F35"/>
  <c i="1" r="AZ103"/>
  <c i="9" r="J35"/>
  <c i="1" r="AV103"/>
  <c r="AT103"/>
  <c r="BB95"/>
  <c r="AX95"/>
  <c i="3" l="1" r="BK131"/>
  <c r="J131"/>
  <c r="J98"/>
  <c i="5" r="BK122"/>
  <c r="J122"/>
  <c i="7" r="BK123"/>
  <c r="J123"/>
  <c r="J98"/>
  <c i="6" r="BK122"/>
  <c r="J122"/>
  <c i="4" r="BK126"/>
  <c r="J126"/>
  <c r="J98"/>
  <c i="1" r="AN102"/>
  <c i="8" r="J41"/>
  <c i="2" r="J41"/>
  <c i="9" r="J32"/>
  <c i="1" r="AG103"/>
  <c i="6" r="J32"/>
  <c i="1" r="AG100"/>
  <c r="AW94"/>
  <c r="AK30"/>
  <c r="BB94"/>
  <c r="W31"/>
  <c i="5" r="J32"/>
  <c i="1" r="AG99"/>
  <c r="AW95"/>
  <c r="BC94"/>
  <c r="W32"/>
  <c r="AZ95"/>
  <c r="AV95"/>
  <c i="6" l="1" r="J41"/>
  <c i="5" r="J41"/>
  <c i="9" r="J41"/>
  <c i="5" r="J98"/>
  <c i="6" r="J98"/>
  <c i="1" r="AN100"/>
  <c r="AN99"/>
  <c r="AN103"/>
  <c i="7" r="J32"/>
  <c i="1" r="AG101"/>
  <c r="AX94"/>
  <c r="AZ94"/>
  <c r="AV94"/>
  <c r="AK29"/>
  <c i="4" r="J32"/>
  <c i="1" r="AG98"/>
  <c r="AN98"/>
  <c r="AT95"/>
  <c i="3" r="J32"/>
  <c i="1" r="AG97"/>
  <c r="AY94"/>
  <c i="4" l="1" r="J41"/>
  <c i="3" r="J41"/>
  <c i="7" r="J41"/>
  <c i="1" r="AN97"/>
  <c r="AN101"/>
  <c r="AG95"/>
  <c r="W29"/>
  <c r="AT94"/>
  <c l="1" r="AN95"/>
  <c r="AG94"/>
  <c r="AK26"/>
  <c l="1" r="AK35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<sst xmlns="http://schemas.openxmlformats.org/spreadsheetml/2006/main">
  <si>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</si>
  <si>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</si>
  <si>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</si>
  <si>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</si>
  <si>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{dda82b5c-d468-46ed-9842-02e3313149cd}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</si>
  <si>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</si>
  <si>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</si>
  <si>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</si>
  <si>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</si>
  <si>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</si>
  <si>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</si>
  <si>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</si>
  <si>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</si>
  <si>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</si>
  <si>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Javoricko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</si>
  <si>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</si>
  <si>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</si>
  <si>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veřejného prostranství na ul. Javoříčko, Šumperk</t>
  </si>
  <si>
    <t>KSO:</t>
  </si>
  <si>
    <t>CC-CZ:</t>
  </si>
  <si>
    <t>Místo:</t>
  </si>
  <si>
    <t>Šumperk</t>
  </si>
  <si>
    <t>Datum:</t>
  </si>
  <si>
    <t>16. 5. 2025</t>
  </si>
  <si>
    <t>Zadavatel:</t>
  </si>
  <si>
    <t>IČ:</t>
  </si>
  <si>
    <t xml:space="preserve">Město  Šumperk</t>
  </si>
  <si>
    <t>DIČ:</t>
  </si>
  <si>
    <t>Uchazeč:</t>
  </si>
  <si>
    <t>Vyplň údaj</t>
  </si>
  <si>
    <t>Projektant:</t>
  </si>
  <si>
    <t xml:space="preserve">Ing.Zdeněk  Vitásek</t>
  </si>
  <si>
    <t>True</t>
  </si>
  <si>
    <t>Zpracovatel:</t>
  </si>
  <si>
    <t xml:space="preserve">Martin  Pniok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</si>
  <si>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</si>
  <si>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</si>
  <si>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</si>
  <si>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</si>
  <si>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</si>
  <si>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</si>
  <si>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</si>
  <si>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</si>
  <si>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</si>
  <si>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</si>
  <si>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</si>
  <si>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</si>
  <si>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</si>
  <si>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</si>
  <si>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</si>
  <si>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</si>
  <si>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</si>
  <si>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</si>
  <si>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</si>
  <si>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</si>
  <si>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</si>
  <si>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</si>
  <si>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</si>
  <si>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</si>
  <si>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</si>
  <si>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</si>
  <si>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</si>
  <si>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</si>
  <si>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</si>
  <si>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</si>
  <si>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</si>
  <si>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</si>
  <si>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</si>
  <si>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</si>
  <si>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</si>
  <si>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</si>
  <si>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</si>
  <si>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</si>
  <si>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</si>
  <si>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</si>
  <si>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</si>
  <si>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</si>
  <si>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</si>
  <si>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</si>
  <si>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</si>
  <si>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SO 01</t>
  </si>
  <si>
    <t xml:space="preserve">Oprava  chodníku</t>
  </si>
  <si>
    <t>STA</t>
  </si>
  <si>
    <t>1</t>
  </si>
  <si>
    <t>{df9ecdbf-062f-4657-9805-922c362cc551}</t>
  </si>
  <si>
    <t>2</t>
  </si>
  <si>
    <t>/</t>
  </si>
  <si>
    <t>SO 001</t>
  </si>
  <si>
    <t>Příprava území , demolice stávajícího chodníku</t>
  </si>
  <si>
    <t>Soupis</t>
  </si>
  <si>
    <t>{83c32584-da1c-4a55-8560-8c61cb73e00b}</t>
  </si>
  <si>
    <t>SO 101</t>
  </si>
  <si>
    <t>Chodník + 102 - sjezdy</t>
  </si>
  <si>
    <t>{0249d8cd-96fa-4efc-b508-6e31a7295ac1}</t>
  </si>
  <si>
    <t>SO 103</t>
  </si>
  <si>
    <t>Obrusná vrstva vozovky tl.50mm - výměna</t>
  </si>
  <si>
    <t>{5c9e6241-d584-4c76-a47b-06368b267de8}</t>
  </si>
  <si>
    <t>SO 191</t>
  </si>
  <si>
    <t>Dopravní značení trvalé</t>
  </si>
  <si>
    <t>{0c1841c3-dbed-4237-852b-7f4bdc2aedac}</t>
  </si>
  <si>
    <t>SO 192</t>
  </si>
  <si>
    <t xml:space="preserve">Dopravní  značení dočasné - DIO</t>
  </si>
  <si>
    <t>{96b18c6a-57cd-44f9-8053-4054c06dd4fe}</t>
  </si>
  <si>
    <t>SO 801</t>
  </si>
  <si>
    <t xml:space="preserve">Svahování  a jemné terénní úpravy</t>
  </si>
  <si>
    <t>{b6b6e23a-f0fd-413e-8bc9-2527d6de6a02}</t>
  </si>
  <si>
    <t>SO 1000</t>
  </si>
  <si>
    <t xml:space="preserve">Ostatní  náklady</t>
  </si>
  <si>
    <t>{1c629e8a-626e-412e-8457-0577d0e3e479}</t>
  </si>
  <si>
    <t>SO 1020</t>
  </si>
  <si>
    <t>VRN</t>
  </si>
  <si>
    <t>{23683243-57ee-456b-8796-fe816b79ff11}</t>
  </si>
  <si>
    <t>KRYCÍ LIST SOUPISU PRACÍ</t>
  </si>
  <si>
    <t>Objekt:</t>
  </si>
  <si>
    <t xml:space="preserve">SO 01 - Oprava  chodníku</t>
  </si>
  <si>
    <t>Soupis:</t>
  </si>
  <si>
    <t>SO 001 - Příprava území , demolice stávajícího chodníku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</si>
  <si>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</si>
  <si>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</si>
  <si>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</si>
  <si>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</si>
  <si>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</si>
  <si>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</si>
  <si>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</si>
  <si>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9 - Ostatní konstrukce a práce, bourání</t>
  </si>
  <si>
    <t xml:space="preserve">    997 - Přesun sutě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</si>
  <si>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</si>
  <si>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</si>
  <si>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</si>
  <si>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</si>
  <si>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</si>
  <si>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</si>
  <si>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</si>
  <si>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</si>
  <si>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</si>
  <si>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</si>
  <si>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</si>
  <si>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</si>
  <si>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</si>
  <si>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</si>
  <si>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</si>
  <si>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</si>
  <si>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</si>
  <si>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</si>
  <si>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113106123</t>
  </si>
  <si>
    <t>Rozebrání dlažeb ze zámkových dlaždic komunikací pro pěší ručně</t>
  </si>
  <si>
    <t>m2</t>
  </si>
  <si>
    <t>CS ÚRS 2025 01</t>
  </si>
  <si>
    <t>4</t>
  </si>
  <si>
    <t>722575718</t>
  </si>
  <si>
    <t>VV</t>
  </si>
  <si>
    <t>420+16</t>
  </si>
  <si>
    <t>113107181</t>
  </si>
  <si>
    <t>Odstranění podkladu živičného tl do 50 mm strojně pl přes 50 do 200 m2</t>
  </si>
  <si>
    <t>CS ÚRS 2024 02</t>
  </si>
  <si>
    <t>990984316</t>
  </si>
  <si>
    <t>3</t>
  </si>
  <si>
    <t>113107323</t>
  </si>
  <si>
    <t>Odstranění podkladu z kameniva drceného tl přes 200 do 300 mm strojně pl do 50 m2</t>
  </si>
  <si>
    <t>1981351942</t>
  </si>
  <si>
    <t>550+420</t>
  </si>
  <si>
    <t>113201112</t>
  </si>
  <si>
    <t>Vytrhání obrub silničních ležatých</t>
  </si>
  <si>
    <t>m</t>
  </si>
  <si>
    <t>2113665122</t>
  </si>
  <si>
    <t>5</t>
  </si>
  <si>
    <t>113202111</t>
  </si>
  <si>
    <t>Vytrhání obrub krajníků obrubníků stojatých</t>
  </si>
  <si>
    <t>458522861</t>
  </si>
  <si>
    <t>6</t>
  </si>
  <si>
    <t>113203111</t>
  </si>
  <si>
    <t>Vytrhání obrub z dlažebních kostek</t>
  </si>
  <si>
    <t>-109566798</t>
  </si>
  <si>
    <t>480*2</t>
  </si>
  <si>
    <t>9</t>
  </si>
  <si>
    <t>Ostatní konstrukce a práce, bourání</t>
  </si>
  <si>
    <t>7</t>
  </si>
  <si>
    <t>919735113</t>
  </si>
  <si>
    <t>Řezání stávajícího živičného krytu hl přes 100 do 150 mm</t>
  </si>
  <si>
    <t>-421019269</t>
  </si>
  <si>
    <t>480</t>
  </si>
  <si>
    <t>997</t>
  </si>
  <si>
    <t>Přesun sutě</t>
  </si>
  <si>
    <t>8</t>
  </si>
  <si>
    <t>997221131</t>
  </si>
  <si>
    <t>Vodorovná doprava vybouraných hmot nošením do 50 m</t>
  </si>
  <si>
    <t>t</t>
  </si>
  <si>
    <t>-1939198943</t>
  </si>
  <si>
    <t>480*0,25*0,2*2,5</t>
  </si>
  <si>
    <t>480*2*0,1*0,1*2,5</t>
  </si>
  <si>
    <t>436*0,06*2,5</t>
  </si>
  <si>
    <t>Součet</t>
  </si>
  <si>
    <t>997221561</t>
  </si>
  <si>
    <t>Vodorovná doprava suti z kusových materiálů do 1 km</t>
  </si>
  <si>
    <t>679381777</t>
  </si>
  <si>
    <t>1130,06</t>
  </si>
  <si>
    <t>-149,4</t>
  </si>
  <si>
    <t>10</t>
  </si>
  <si>
    <t>997221569</t>
  </si>
  <si>
    <t>Příplatek ZKD 1 km u vodorovné dopravy suti z kusových materiálů</t>
  </si>
  <si>
    <t>1249099033</t>
  </si>
  <si>
    <t>980,66*3</t>
  </si>
  <si>
    <t>11</t>
  </si>
  <si>
    <t>997221611</t>
  </si>
  <si>
    <t>Nakládání suti na dopravní prostředky pro vodorovnou dopravu</t>
  </si>
  <si>
    <t>-1961659948</t>
  </si>
  <si>
    <t>997221861</t>
  </si>
  <si>
    <t>Poplatek za uložení stavebního odpadu na recyklační skládce (skládkovné) z prostého betonu pod kódem 17 01 01</t>
  </si>
  <si>
    <t>-1425103702</t>
  </si>
  <si>
    <t>-(582+53,9)</t>
  </si>
  <si>
    <t>13</t>
  </si>
  <si>
    <t>997221873</t>
  </si>
  <si>
    <t>Poplatek za uložení stavebního odpadu na recyklační skládce (skládkovné) zeminy a kamení zatříděného do Katalogu odpadů pod kódem 17 05 04</t>
  </si>
  <si>
    <t>-731292454</t>
  </si>
  <si>
    <t>14</t>
  </si>
  <si>
    <t>997221875</t>
  </si>
  <si>
    <t>Poplatek za uložení stavebního odpadu na recyklační skládce (skládkovné) asfaltového bez obsahu dehtu zatříděného do Katalogu odpadů pod kódem 17 03 02</t>
  </si>
  <si>
    <t>-1705882471</t>
  </si>
  <si>
    <t>SO 101 - Chodník + 102 - sjezdy</t>
  </si>
  <si>
    <t xml:space="preserve">    4 - Vodorovné konstrukce</t>
  </si>
  <si>
    <t xml:space="preserve">    5 - Komunikace pozemní</t>
  </si>
  <si>
    <t xml:space="preserve">    8 - Trubní vedení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</si>
  <si>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</si>
  <si>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</si>
  <si>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</si>
  <si>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</si>
  <si>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>132212132</t>
  </si>
  <si>
    <t>Hloubení nezapažených rýh šířky do 800 mm v nesoudržných horninách třídy těžitelnosti I skupiny 3 ručně</t>
  </si>
  <si>
    <t>m3</t>
  </si>
  <si>
    <t>-705165303</t>
  </si>
  <si>
    <t>28*0,6*0,8</t>
  </si>
  <si>
    <t>162651111</t>
  </si>
  <si>
    <t>Vodorovné přemístění přes 3 000 do 4000 m výkopku/sypaniny z horniny třídy těžitelnosti I skupiny 1 až 3</t>
  </si>
  <si>
    <t>-370723167</t>
  </si>
  <si>
    <t>167111101</t>
  </si>
  <si>
    <t>Nakládání výkopku z hornin třídy těžitelnosti I skupiny 1 až 3 ručně</t>
  </si>
  <si>
    <t>161766401</t>
  </si>
  <si>
    <t>171201231</t>
  </si>
  <si>
    <t>Poplatek za uložení zeminy a kamení na recyklační skládce (skládkovné) kód odpadu 17 05 04</t>
  </si>
  <si>
    <t>1254822733</t>
  </si>
  <si>
    <t>13,44*1,9 'Přepočtené koeficientem množství</t>
  </si>
  <si>
    <t>171251201</t>
  </si>
  <si>
    <t>Uložení sypaniny na skládky nebo meziskládky</t>
  </si>
  <si>
    <t>-105677849</t>
  </si>
  <si>
    <t>175151101</t>
  </si>
  <si>
    <t>Obsypání potrubí strojně sypaninou bez prohození, uloženou do 3 m</t>
  </si>
  <si>
    <t>877056738</t>
  </si>
  <si>
    <t>28*0,6*0,7</t>
  </si>
  <si>
    <t>M</t>
  </si>
  <si>
    <t>58331351</t>
  </si>
  <si>
    <t>kamenivo těžené drobné frakce 0/4</t>
  </si>
  <si>
    <t>-978894753</t>
  </si>
  <si>
    <t>11,76*2 'Přepočtené koeficientem množství</t>
  </si>
  <si>
    <t>181912112</t>
  </si>
  <si>
    <t>Úprava pláně v hornině třídy těžitelnosti I skupiny 3 se zhutněním ručně</t>
  </si>
  <si>
    <t>-851363156</t>
  </si>
  <si>
    <t>(510+420+20+20)*1,3</t>
  </si>
  <si>
    <t>Vodorovné konstrukce</t>
  </si>
  <si>
    <t>451572111</t>
  </si>
  <si>
    <t>Lože pod potrubí otevřený výkop z kameniva drobného těženého</t>
  </si>
  <si>
    <t>-978182227</t>
  </si>
  <si>
    <t>28*0,6*0,1</t>
  </si>
  <si>
    <t>Komunikace pozemní</t>
  </si>
  <si>
    <t>564871111</t>
  </si>
  <si>
    <t>Podklad ze štěrkodrtě ŠD plochy přes 100 m2 tl 250 mm</t>
  </si>
  <si>
    <t>-2069248367</t>
  </si>
  <si>
    <t>"kamenivo nezapočítané do přesunu hmot"</t>
  </si>
  <si>
    <t>510+420+20+20</t>
  </si>
  <si>
    <t>596211110</t>
  </si>
  <si>
    <t>Kladení zámkové dlažby komunikací pro pěší ručně tl 60 mm skupiny A pl do 50 m2</t>
  </si>
  <si>
    <t>-686719610</t>
  </si>
  <si>
    <t>59245222</t>
  </si>
  <si>
    <t>dlažba zámková betonová tvaru I základní pro nevidomé 196x161mm tl 60mm barevná</t>
  </si>
  <si>
    <t>-1377970554</t>
  </si>
  <si>
    <t>20*1,05</t>
  </si>
  <si>
    <t>1053236758</t>
  </si>
  <si>
    <t>59245021</t>
  </si>
  <si>
    <t>dlažba tvar čtverec betonová 200x200x60mm přírodní bez fazety</t>
  </si>
  <si>
    <t>1286939354</t>
  </si>
  <si>
    <t>20*1,03 'Přepočtené koeficientem množství</t>
  </si>
  <si>
    <t>15</t>
  </si>
  <si>
    <t>451254662</t>
  </si>
  <si>
    <t>16</t>
  </si>
  <si>
    <t>596211113</t>
  </si>
  <si>
    <t>Kladení zámkové dlažby komunikací pro pěší ručně tl 60 mm skupiny A pl přes 300 m2</t>
  </si>
  <si>
    <t>-1497180849</t>
  </si>
  <si>
    <t>510+420</t>
  </si>
  <si>
    <t>17</t>
  </si>
  <si>
    <t>59245015</t>
  </si>
  <si>
    <t>dlažba zámková betonová tvaru I 200x165mm tl 60mm přírodní</t>
  </si>
  <si>
    <t>156783745</t>
  </si>
  <si>
    <t>510*1,01</t>
  </si>
  <si>
    <t>420*0,02</t>
  </si>
  <si>
    <t>18</t>
  </si>
  <si>
    <t>596811220</t>
  </si>
  <si>
    <t>Kladení betonové dlažby komunikací pro pěší do lože z kameniva velikosti přes 0,09 do 0,25 m2 pl do 50 m2</t>
  </si>
  <si>
    <t>496260726</t>
  </si>
  <si>
    <t>40*0,5*0,5</t>
  </si>
  <si>
    <t>19</t>
  </si>
  <si>
    <t>59246107</t>
  </si>
  <si>
    <t>dlažba chodníková betonová 500x500mm tl 50mm přírodní</t>
  </si>
  <si>
    <t>-529234918</t>
  </si>
  <si>
    <t>10*1,05 'Přepočtené koeficientem množství</t>
  </si>
  <si>
    <t>Trubní vedení</t>
  </si>
  <si>
    <t>20</t>
  </si>
  <si>
    <t>871275811</t>
  </si>
  <si>
    <t>Bourání stávajícího potrubí z PVC nebo PP DN 150</t>
  </si>
  <si>
    <t>1881063908</t>
  </si>
  <si>
    <t>890411811</t>
  </si>
  <si>
    <t>Bourání šachet z prefabrikovaných skruží ručně obestavěného prostoru do 1,5 m3</t>
  </si>
  <si>
    <t>2130078322</t>
  </si>
  <si>
    <t>0,25*0,25*3,14*1*14</t>
  </si>
  <si>
    <t>22</t>
  </si>
  <si>
    <t>895941302</t>
  </si>
  <si>
    <t>Osazení vpusti uliční DN 450 z betonových dílců dno s kalištěm</t>
  </si>
  <si>
    <t>kus</t>
  </si>
  <si>
    <t>615801730</t>
  </si>
  <si>
    <t>23</t>
  </si>
  <si>
    <t>59224495</t>
  </si>
  <si>
    <t>vpusť uliční DN 450 kaliště nízké 450/240x50mm</t>
  </si>
  <si>
    <t>45080479</t>
  </si>
  <si>
    <t>24</t>
  </si>
  <si>
    <t>895941312</t>
  </si>
  <si>
    <t>Osazení vpusti uliční DN 450 z betonových dílců skruž horní 195 mm</t>
  </si>
  <si>
    <t>428283174</t>
  </si>
  <si>
    <t>25</t>
  </si>
  <si>
    <t>59223856</t>
  </si>
  <si>
    <t>skruž betonová horní pro uliční vpusť 450x195x50mm</t>
  </si>
  <si>
    <t>-315464838</t>
  </si>
  <si>
    <t>26</t>
  </si>
  <si>
    <t>895941321</t>
  </si>
  <si>
    <t>Osazení vpusti uliční DN 450 z betonových dílců skruž středová 195 mm</t>
  </si>
  <si>
    <t>-1541359512</t>
  </si>
  <si>
    <t>27</t>
  </si>
  <si>
    <t>59223860</t>
  </si>
  <si>
    <t>skruž betonová středová pro uliční vpusť 450x195x50mm</t>
  </si>
  <si>
    <t>1624995098</t>
  </si>
  <si>
    <t>28</t>
  </si>
  <si>
    <t>895941331</t>
  </si>
  <si>
    <t>Osazení vpusti uliční DN 450 z betonových dílců skruž průběžná s výtokem</t>
  </si>
  <si>
    <t>-1025012696</t>
  </si>
  <si>
    <t>29</t>
  </si>
  <si>
    <t>59224489</t>
  </si>
  <si>
    <t>skruž betonová s odtokem 150mm pro uliční vpusť 450x450x50mm</t>
  </si>
  <si>
    <t>454936468</t>
  </si>
  <si>
    <t>30</t>
  </si>
  <si>
    <t>899132121</t>
  </si>
  <si>
    <t>Výměna (výšková úprava) poklopu kanalizačního pevného s ošetřením podkladu hloubky do 25 cm</t>
  </si>
  <si>
    <t>-444872873</t>
  </si>
  <si>
    <t>31</t>
  </si>
  <si>
    <t>899132212</t>
  </si>
  <si>
    <t>Výměna poklopu vodovodního samonivelačního nebo pevného šoupátkového</t>
  </si>
  <si>
    <t>1978210699</t>
  </si>
  <si>
    <t>32</t>
  </si>
  <si>
    <t>899204112</t>
  </si>
  <si>
    <t>Osazení mříží litinových včetně rámů a košů na bahno pro třídu zatížení D400, E600</t>
  </si>
  <si>
    <t>-829532944</t>
  </si>
  <si>
    <t>33</t>
  </si>
  <si>
    <t>59224481</t>
  </si>
  <si>
    <t>mříž vtoková s rámem pro uliční vpusť 500x500, zatížení 40 tun</t>
  </si>
  <si>
    <t>1654247569</t>
  </si>
  <si>
    <t>34</t>
  </si>
  <si>
    <t>55241001</t>
  </si>
  <si>
    <t>koš kalový pod kruhovou mříž - těžký</t>
  </si>
  <si>
    <t>-1899865785</t>
  </si>
  <si>
    <t>35</t>
  </si>
  <si>
    <t>899204211</t>
  </si>
  <si>
    <t>Demontáž mříží litinových včetně rámů hmotnosti přes 150 kg</t>
  </si>
  <si>
    <t>-309311136</t>
  </si>
  <si>
    <t>36</t>
  </si>
  <si>
    <t>899722113</t>
  </si>
  <si>
    <t>Krytí potrubí z plastů výstražnou fólií z PVC přes 25 do 34cm</t>
  </si>
  <si>
    <t>-1710864810</t>
  </si>
  <si>
    <t>37</t>
  </si>
  <si>
    <t>916111123</t>
  </si>
  <si>
    <t>Osazení obruby z drobných kostek s boční opěrou do lože z betonu prostého</t>
  </si>
  <si>
    <t>-549083409</t>
  </si>
  <si>
    <t>50*2</t>
  </si>
  <si>
    <t>38</t>
  </si>
  <si>
    <t>58381007</t>
  </si>
  <si>
    <t>kostka štípaná dlažební žula drobná 8/10</t>
  </si>
  <si>
    <t>1940196130</t>
  </si>
  <si>
    <t>480*2*0,1*0,1</t>
  </si>
  <si>
    <t>50*2*0,1</t>
  </si>
  <si>
    <t>39</t>
  </si>
  <si>
    <t>916131213</t>
  </si>
  <si>
    <t>Osazení silničního obrubníku betonového stojatého s boční opěrou do lože z betonu prostého</t>
  </si>
  <si>
    <t>773027480</t>
  </si>
  <si>
    <t>40</t>
  </si>
  <si>
    <t>59217031</t>
  </si>
  <si>
    <t>obrubník silniční betonový 1000x150x250mm</t>
  </si>
  <si>
    <t>737631947</t>
  </si>
  <si>
    <t>41</t>
  </si>
  <si>
    <t>916231213</t>
  </si>
  <si>
    <t>Osazení chodníkového obrubníku betonového stojatého s boční opěrou do lože z betonu prostého</t>
  </si>
  <si>
    <t>2110150079</t>
  </si>
  <si>
    <t>42</t>
  </si>
  <si>
    <t>59217017</t>
  </si>
  <si>
    <t>obrubník betonový chodníkový 1000x100x250mm</t>
  </si>
  <si>
    <t>837330115</t>
  </si>
  <si>
    <t>43</t>
  </si>
  <si>
    <t>916241113</t>
  </si>
  <si>
    <t>Osazení obrubníku kamenného ležatého s boční opěrou do lože z betonu prostého</t>
  </si>
  <si>
    <t>1868876421</t>
  </si>
  <si>
    <t>44</t>
  </si>
  <si>
    <t>916991121</t>
  </si>
  <si>
    <t>Lože pod obrubníky, krajníky nebo obruby z dlažebních kostek z betonu prostého</t>
  </si>
  <si>
    <t>1020285283</t>
  </si>
  <si>
    <t>1060*0,1*0,15</t>
  </si>
  <si>
    <t>480*0,25*0,15</t>
  </si>
  <si>
    <t>30*0,25*0,15</t>
  </si>
  <si>
    <t>640*0,25*0,1</t>
  </si>
  <si>
    <t>45</t>
  </si>
  <si>
    <t>919122132</t>
  </si>
  <si>
    <t xml:space="preserve">Těsnění spár zálivkou za tepla pro komůrky š 20 mm hl 40 mm </t>
  </si>
  <si>
    <t>-1410266191</t>
  </si>
  <si>
    <t>46</t>
  </si>
  <si>
    <t>979024443</t>
  </si>
  <si>
    <t>Očištění vybouraných obrubníků a krajníků silničních</t>
  </si>
  <si>
    <t>-506184976</t>
  </si>
  <si>
    <t>47</t>
  </si>
  <si>
    <t>979054451</t>
  </si>
  <si>
    <t>Očištění vybouraných zámkových dlaždic s původním spárováním z kameniva těženého</t>
  </si>
  <si>
    <t>-1337774865</t>
  </si>
  <si>
    <t>48</t>
  </si>
  <si>
    <t>979071022</t>
  </si>
  <si>
    <t>Očištění dlažebních kostek drobných se spárováním živičnou směsí nebo MC při překopech inženýrských sítí</t>
  </si>
  <si>
    <t>-2089963971</t>
  </si>
  <si>
    <t>480*0,2</t>
  </si>
  <si>
    <t>49</t>
  </si>
  <si>
    <t>997221571</t>
  </si>
  <si>
    <t>Vodorovná doprava vybouraných hmot do 1 km</t>
  </si>
  <si>
    <t>-659825799</t>
  </si>
  <si>
    <t>50</t>
  </si>
  <si>
    <t>997221579</t>
  </si>
  <si>
    <t>Příplatek ZKD 1 km u vodorovné dopravy vybouraných hmot</t>
  </si>
  <si>
    <t>945335592</t>
  </si>
  <si>
    <t>10,736*3 'Přepočtené koeficientem množství</t>
  </si>
  <si>
    <t>51</t>
  </si>
  <si>
    <t>997221612</t>
  </si>
  <si>
    <t>Nakládání vybouraných hmot na dopravní prostředky pro vodorovnou dopravu</t>
  </si>
  <si>
    <t>-839838974</t>
  </si>
  <si>
    <t>52</t>
  </si>
  <si>
    <t>2056779472</t>
  </si>
  <si>
    <t>998</t>
  </si>
  <si>
    <t>Přesun hmot</t>
  </si>
  <si>
    <t>53</t>
  </si>
  <si>
    <t>998223011</t>
  </si>
  <si>
    <t>Přesun hmot pro pozemní komunikace s krytem dlážděným</t>
  </si>
  <si>
    <t>1143583729</t>
  </si>
  <si>
    <t>PSV</t>
  </si>
  <si>
    <t>Práce a dodávky PSV</t>
  </si>
  <si>
    <t>711</t>
  </si>
  <si>
    <t>Izolace proti vodě, vlhkosti a plynům</t>
  </si>
  <si>
    <t>54</t>
  </si>
  <si>
    <t>711161212</t>
  </si>
  <si>
    <t>Izolace proti zemní vlhkosti nopovou fólií svislá, nopek v 8,0 mm, tl do 0,6 mm</t>
  </si>
  <si>
    <t>-930712437</t>
  </si>
  <si>
    <t>50*0,5</t>
  </si>
  <si>
    <t>55</t>
  </si>
  <si>
    <t>711161383</t>
  </si>
  <si>
    <t>Izolace proti zemní vlhkosti nopovou fólií ukončení horní lištou</t>
  </si>
  <si>
    <t>-1889164643</t>
  </si>
  <si>
    <t>56</t>
  </si>
  <si>
    <t>998711121</t>
  </si>
  <si>
    <t>Přesun hmot tonážní pro izolace proti vodě, vlhkosti a plynům ruční v objektech v do 6 m</t>
  </si>
  <si>
    <t>-1672179123</t>
  </si>
  <si>
    <t>721</t>
  </si>
  <si>
    <t>Zdravotechnika - vnitřní kanalizace</t>
  </si>
  <si>
    <t>57</t>
  </si>
  <si>
    <t>721173403</t>
  </si>
  <si>
    <t>Potrubí kanalizační z PVC SN 4 svodné DN 160</t>
  </si>
  <si>
    <t>-613749919</t>
  </si>
  <si>
    <t>58</t>
  </si>
  <si>
    <t>998721121</t>
  </si>
  <si>
    <t>Přesun hmot tonážní pro vnitřní kanalizaci ruční v objektech v do 6 m</t>
  </si>
  <si>
    <t>902755487</t>
  </si>
  <si>
    <t>SO 103 - Obrusná vrstva vozovky tl.50mm - výměna</t>
  </si>
  <si>
    <t>113107222</t>
  </si>
  <si>
    <t>Odstranění podkladu z kameniva drceného tl přes 100 do 200 mm strojně pl přes 200 m2</t>
  </si>
  <si>
    <t>918801276</t>
  </si>
  <si>
    <t>113154533</t>
  </si>
  <si>
    <t>Frézování živičného krytu tl 50 mm pruh š do 1 m pl přes 500 do 2000 m2</t>
  </si>
  <si>
    <t>1779153796</t>
  </si>
  <si>
    <t>1100*2</t>
  </si>
  <si>
    <t>360*2</t>
  </si>
  <si>
    <t>181951112</t>
  </si>
  <si>
    <t>Úprava pláně v hornině třídy těžitelnosti I skupiny 1 až 3 se zhutněním strojně</t>
  </si>
  <si>
    <t>1029138042</t>
  </si>
  <si>
    <t>1100+360</t>
  </si>
  <si>
    <t>564861111</t>
  </si>
  <si>
    <t>Podklad ze štěrkodrtě ŠD plochy přes 100 m2 tl 200 mm</t>
  </si>
  <si>
    <t>CS ÚRS 2023 02</t>
  </si>
  <si>
    <t>-1376449523</t>
  </si>
  <si>
    <t>573111112</t>
  </si>
  <si>
    <t>Postřik živičný infiltrační s posypem z asfaltu množství 1 kg/m2</t>
  </si>
  <si>
    <t>-1958519058</t>
  </si>
  <si>
    <t>573231108</t>
  </si>
  <si>
    <t>Postřik živičný spojovací ze silniční emulze v množství 0,50 kg/m2</t>
  </si>
  <si>
    <t>-1762532036</t>
  </si>
  <si>
    <t>577134111</t>
  </si>
  <si>
    <t>Asfaltový beton vrstva obrusná ACO 11+ (ABS) tř. I tl 40 mm š do 3 m z nemodifikovaného asfaltu</t>
  </si>
  <si>
    <t>-1893442100</t>
  </si>
  <si>
    <t>577156111</t>
  </si>
  <si>
    <t>Asfaltový beton vrstva ložní ACL 22 (ABVH) tl 60 mm š do 3 m z nemodifikovaného asfaltu</t>
  </si>
  <si>
    <t>1033775789</t>
  </si>
  <si>
    <t>919125111</t>
  </si>
  <si>
    <t>Těsnění svislé spáry mezi živičným krytem a ostatními prvky samolepicí asfaltovou páskou š 35 mm</t>
  </si>
  <si>
    <t>-1641367199</t>
  </si>
  <si>
    <t>919732211</t>
  </si>
  <si>
    <t>Styčná spára napojení nového živičného povrchu na stávající za tepla š 15 mm hl 25 mm s prořezáním</t>
  </si>
  <si>
    <t>-5170090</t>
  </si>
  <si>
    <t>919735111</t>
  </si>
  <si>
    <t>Řezání stávajícího živičného krytu hl do 50 mm</t>
  </si>
  <si>
    <t>-1610095302</t>
  </si>
  <si>
    <t>1068785923</t>
  </si>
  <si>
    <t>1117306395</t>
  </si>
  <si>
    <t>775,8*3 'Přepočtené koeficientem množství</t>
  </si>
  <si>
    <t>510072749</t>
  </si>
  <si>
    <t>Poplatek za uložení na recyklační skládce (skládkovné) stavebního odpadu zeminy a kamení zatříděného do Katalogu odpadů pod kódem 17 05 04</t>
  </si>
  <si>
    <t>-1718491465</t>
  </si>
  <si>
    <t>" bez poplatku živice , bude použita ke stavebním účelům"</t>
  </si>
  <si>
    <t>440</t>
  </si>
  <si>
    <t>998225111</t>
  </si>
  <si>
    <t>Přesun hmot pro pozemní komunikace s krytem z kamene, monolitickým betonovým nebo živičným</t>
  </si>
  <si>
    <t>-2056681875</t>
  </si>
  <si>
    <t>998225194</t>
  </si>
  <si>
    <t>Příplatek k přesunu hmot pro pozemní komunikace s krytem z kamene, živičným, betonovým do 5000 m</t>
  </si>
  <si>
    <t>1646902734</t>
  </si>
  <si>
    <t>998225195</t>
  </si>
  <si>
    <t>Příplatek k přesunu hmot pro pozemní komunikace s krytem z kamene, živičným, betonovým ZKD 5000 m</t>
  </si>
  <si>
    <t>-1063697051</t>
  </si>
  <si>
    <t>SO 191 - Dopravní značení trvalé</t>
  </si>
  <si>
    <t>915111115</t>
  </si>
  <si>
    <t>Vodorovné dopravní značení dělící čáry souvislé š 125 mm základní žlutá barva</t>
  </si>
  <si>
    <t>305021118</t>
  </si>
  <si>
    <t>"V12a "</t>
  </si>
  <si>
    <t>80</t>
  </si>
  <si>
    <t>915611111</t>
  </si>
  <si>
    <t>Předznačení vodorovného liniového značení</t>
  </si>
  <si>
    <t>-772422988</t>
  </si>
  <si>
    <t xml:space="preserve">SO 192 - Dopravní  značení dočasné - DIO</t>
  </si>
  <si>
    <t>913111111</t>
  </si>
  <si>
    <t>Montáž a demontáž plastového podstavce dočasné dopravní značky</t>
  </si>
  <si>
    <t>2027072802</t>
  </si>
  <si>
    <t xml:space="preserve">"Z4a"  20</t>
  </si>
  <si>
    <t>913111115</t>
  </si>
  <si>
    <t>Montáž a demontáž dočasné dopravní značky samostatné základní</t>
  </si>
  <si>
    <t>231332648</t>
  </si>
  <si>
    <t>"A15" 4</t>
  </si>
  <si>
    <t>913111211</t>
  </si>
  <si>
    <t>Příplatek k dočasnému podstavci plastovému za první a ZKD den použití</t>
  </si>
  <si>
    <t>739743776</t>
  </si>
  <si>
    <t xml:space="preserve">"Z4a"  20*12*7</t>
  </si>
  <si>
    <t>913111215</t>
  </si>
  <si>
    <t>Příplatek k dočasné dopravní značce samostatné základní za první a ZKD den použití</t>
  </si>
  <si>
    <t>-630680653</t>
  </si>
  <si>
    <t>"A15" 4*20*7</t>
  </si>
  <si>
    <t>913121111</t>
  </si>
  <si>
    <t>Montáž a demontáž dočasné dopravní značky kompletní základní</t>
  </si>
  <si>
    <t>-1962134307</t>
  </si>
  <si>
    <t xml:space="preserve">"B20a"  4</t>
  </si>
  <si>
    <t>913121211</t>
  </si>
  <si>
    <t>Příplatek k dočasné dopravní značce kompletní základní za první a ZKD den použití</t>
  </si>
  <si>
    <t>1955072749</t>
  </si>
  <si>
    <t>"B20a" 4*20*7</t>
  </si>
  <si>
    <t>913321111</t>
  </si>
  <si>
    <t>Montáž a demontáž dočasné dopravní směrové desky základní</t>
  </si>
  <si>
    <t>-535402291</t>
  </si>
  <si>
    <t>913321211</t>
  </si>
  <si>
    <t>Příplatek k dočasné směrové desce základní za první a ZKD den použití</t>
  </si>
  <si>
    <t>691588794</t>
  </si>
  <si>
    <t>"Z4a" 20*12*7</t>
  </si>
  <si>
    <t xml:space="preserve">SO 801 - Svahování  a jemné terénní úpravy</t>
  </si>
  <si>
    <t>181311103</t>
  </si>
  <si>
    <t>Rozprostření ornice tl vrstvy do 200 mm v rovině nebo ve svahu do 1:5 ručně</t>
  </si>
  <si>
    <t>CS ÚRS 2024 01</t>
  </si>
  <si>
    <t>-1620215635</t>
  </si>
  <si>
    <t>640*0,5</t>
  </si>
  <si>
    <t>10364101</t>
  </si>
  <si>
    <t>zemina pro terénní úpravy - ornice</t>
  </si>
  <si>
    <t>-963083237</t>
  </si>
  <si>
    <t>640*0,5*0,2*1,6</t>
  </si>
  <si>
    <t>181411131</t>
  </si>
  <si>
    <t>Založení parkového trávníku výsevem pl do 1000 m2 v rovině a ve svahu do 1:5</t>
  </si>
  <si>
    <t>1274335293</t>
  </si>
  <si>
    <t>00572420</t>
  </si>
  <si>
    <t>osivo směs travní parková okrasná</t>
  </si>
  <si>
    <t>kg</t>
  </si>
  <si>
    <t>1532690163</t>
  </si>
  <si>
    <t>320*0,02 'Přepočtené koeficientem množství</t>
  </si>
  <si>
    <t>433557290</t>
  </si>
  <si>
    <t xml:space="preserve">SO 1000 - Ostatní  náklady</t>
  </si>
  <si>
    <t>OST - Ostatní</t>
  </si>
  <si>
    <t xml:space="preserve">    O01 - Ostatní</t>
  </si>
  <si>
    <t>OST</t>
  </si>
  <si>
    <t>Ostatní</t>
  </si>
  <si>
    <t>O01</t>
  </si>
  <si>
    <t>221500000</t>
  </si>
  <si>
    <t>Vytýčení stávajících inženýrských sítí</t>
  </si>
  <si>
    <t>kpl</t>
  </si>
  <si>
    <t>262144</t>
  </si>
  <si>
    <t>955888331</t>
  </si>
  <si>
    <t xml:space="preserve">"  vytýčení  stávajících podzemních inženýrských sítí před zahájením zemních prací a přeložek"</t>
  </si>
  <si>
    <t>711800000</t>
  </si>
  <si>
    <t>Průkazné a kontrolní zkoušky + Zkoušky na množství polyaromatických uhlovodíků (PAU) a jejich_x000d_
následné zatřídění do kvalitativních tříd (ZAS-T1 až ZAS-T4) dle vyhlášky</t>
  </si>
  <si>
    <t>67694403</t>
  </si>
  <si>
    <t>823800000</t>
  </si>
  <si>
    <t xml:space="preserve">Vyřízení  povolení  zvláštního užívání  pozemní komunikace</t>
  </si>
  <si>
    <t>1775705263</t>
  </si>
  <si>
    <t>012203000</t>
  </si>
  <si>
    <t>Geodetické práce při provádění stavby</t>
  </si>
  <si>
    <t>-1188979583</t>
  </si>
  <si>
    <t>823900000</t>
  </si>
  <si>
    <t xml:space="preserve">Vyřízení  povolení  trvalého značení</t>
  </si>
  <si>
    <t>-1115483646</t>
  </si>
  <si>
    <t>SO 1020 - VRN</t>
  </si>
  <si>
    <t>VRN - Vedlejší rozpočtové náklady</t>
  </si>
  <si>
    <t xml:space="preserve">    VRN3 - Zařízení staveniště</t>
  </si>
  <si>
    <t>Vedlejší rozpočtové náklady</t>
  </si>
  <si>
    <t>VRN3</t>
  </si>
  <si>
    <t>Zařízení staveniště</t>
  </si>
  <si>
    <t>030001000</t>
  </si>
  <si>
    <t>1024</t>
  </si>
  <si>
    <t>-1563799111</t>
  </si>
  <si>
    <t>034002000</t>
  </si>
  <si>
    <t>Zabezpečení staveniště</t>
  </si>
  <si>
    <t>-1539214316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</si>
</sst>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3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styles" Target="styles.xml" /><Relationship Id="rId11" Type="http://schemas.openxmlformats.org/officeDocument/2006/relationships/theme" Target="theme/theme1.xml" /><Relationship Id="rId12" Type="http://schemas.openxmlformats.org/officeDocument/2006/relationships/calcChain" Target="calcChain.xml" /><Relationship Id="rId13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="1" customFormat="1" ht="36.96" customHeight="1">
      <c r="AR2" s="17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="1" customFormat="1" ht="12" customHeight="1">
      <c r="B5" s="21"/>
      <c r="D5" s="25" t="s">
        <v>13</v>
      </c>
      <c r="K5" s="26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1"/>
      <c r="BE5" s="27" t="s">
        <v>15</v>
      </c>
      <c r="BS5" s="18" t="s">
        <v>6</v>
      </c>
    </row>
    <row r="6" s="1" customFormat="1" ht="36.96" customHeight="1">
      <c r="B6" s="21"/>
      <c r="D6" s="28" t="s">
        <v>16</v>
      </c>
      <c r="K6" s="29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1"/>
      <c r="BE6" s="30"/>
      <c r="BS6" s="18" t="s">
        <v>6</v>
      </c>
    </row>
    <row r="7" s="1" customFormat="1" ht="12" customHeight="1">
      <c r="B7" s="21"/>
      <c r="D7" s="31" t="s">
        <v>18</v>
      </c>
      <c r="K7" s="26" t="s">
        <v>1</v>
      </c>
      <c r="AK7" s="31" t="s">
        <v>19</v>
      </c>
      <c r="AN7" s="26" t="s">
        <v>1</v>
      </c>
      <c r="AR7" s="21"/>
      <c r="BE7" s="30"/>
      <c r="BS7" s="18" t="s">
        <v>6</v>
      </c>
    </row>
    <row r="8" s="1" customFormat="1" ht="12" customHeight="1">
      <c r="B8" s="21"/>
      <c r="D8" s="31" t="s">
        <v>20</v>
      </c>
      <c r="K8" s="26" t="s">
        <v>21</v>
      </c>
      <c r="AK8" s="31" t="s">
        <v>22</v>
      </c>
      <c r="AN8" s="32" t="s">
        <v>23</v>
      </c>
      <c r="AR8" s="21"/>
      <c r="BE8" s="30"/>
      <c r="BS8" s="18" t="s">
        <v>6</v>
      </c>
    </row>
    <row r="9" s="1" customFormat="1" ht="14.4" customHeight="1">
      <c r="B9" s="21"/>
      <c r="AR9" s="21"/>
      <c r="BE9" s="30"/>
      <c r="BS9" s="18" t="s">
        <v>6</v>
      </c>
    </row>
    <row r="10" s="1" customFormat="1" ht="12" customHeight="1">
      <c r="B10" s="21"/>
      <c r="D10" s="31" t="s">
        <v>24</v>
      </c>
      <c r="AK10" s="31" t="s">
        <v>25</v>
      </c>
      <c r="AN10" s="26" t="s">
        <v>1</v>
      </c>
      <c r="AR10" s="21"/>
      <c r="BE10" s="30"/>
      <c r="BS10" s="18" t="s">
        <v>6</v>
      </c>
    </row>
    <row r="11" s="1" customFormat="1" ht="18.48" customHeight="1">
      <c r="B11" s="21"/>
      <c r="E11" s="26" t="s">
        <v>26</v>
      </c>
      <c r="AK11" s="31" t="s">
        <v>27</v>
      </c>
      <c r="AN11" s="26" t="s">
        <v>1</v>
      </c>
      <c r="AR11" s="21"/>
      <c r="BE11" s="30"/>
      <c r="BS11" s="18" t="s">
        <v>6</v>
      </c>
    </row>
    <row r="12" s="1" customFormat="1" ht="6.96" customHeight="1">
      <c r="B12" s="21"/>
      <c r="AR12" s="21"/>
      <c r="BE12" s="30"/>
      <c r="BS12" s="18" t="s">
        <v>6</v>
      </c>
    </row>
    <row r="13" s="1" customFormat="1" ht="12" customHeight="1">
      <c r="B13" s="21"/>
      <c r="D13" s="31" t="s">
        <v>28</v>
      </c>
      <c r="AK13" s="31" t="s">
        <v>25</v>
      </c>
      <c r="AN13" s="33" t="s">
        <v>29</v>
      </c>
      <c r="AR13" s="21"/>
      <c r="BE13" s="30"/>
      <c r="BS13" s="18" t="s">
        <v>6</v>
      </c>
    </row>
    <row r="14">
      <c r="B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N14" s="33" t="s">
        <v>29</v>
      </c>
      <c r="AR14" s="21"/>
      <c r="BE14" s="30"/>
      <c r="BS14" s="18" t="s">
        <v>6</v>
      </c>
    </row>
    <row r="15" s="1" customFormat="1" ht="6.96" customHeight="1">
      <c r="B15" s="21"/>
      <c r="AR15" s="21"/>
      <c r="BE15" s="30"/>
      <c r="BS15" s="18" t="s">
        <v>3</v>
      </c>
    </row>
    <row r="16" s="1" customFormat="1" ht="12" customHeight="1">
      <c r="B16" s="21"/>
      <c r="D16" s="31" t="s">
        <v>30</v>
      </c>
      <c r="AK16" s="31" t="s">
        <v>25</v>
      </c>
      <c r="AN16" s="26" t="s">
        <v>1</v>
      </c>
      <c r="AR16" s="21"/>
      <c r="BE16" s="30"/>
      <c r="BS16" s="18" t="s">
        <v>3</v>
      </c>
    </row>
    <row r="17" s="1" customFormat="1" ht="18.48" customHeight="1">
      <c r="B17" s="21"/>
      <c r="E17" s="26" t="s">
        <v>31</v>
      </c>
      <c r="AK17" s="31" t="s">
        <v>27</v>
      </c>
      <c r="AN17" s="26" t="s">
        <v>1</v>
      </c>
      <c r="AR17" s="21"/>
      <c r="BE17" s="30"/>
      <c r="BS17" s="18" t="s">
        <v>32</v>
      </c>
    </row>
    <row r="18" s="1" customFormat="1" ht="6.96" customHeight="1">
      <c r="B18" s="21"/>
      <c r="AR18" s="21"/>
      <c r="BE18" s="30"/>
      <c r="BS18" s="18" t="s">
        <v>6</v>
      </c>
    </row>
    <row r="19" s="1" customFormat="1" ht="12" customHeight="1">
      <c r="B19" s="21"/>
      <c r="D19" s="31" t="s">
        <v>33</v>
      </c>
      <c r="AK19" s="31" t="s">
        <v>25</v>
      </c>
      <c r="AN19" s="26" t="s">
        <v>1</v>
      </c>
      <c r="AR19" s="21"/>
      <c r="BE19" s="30"/>
      <c r="BS19" s="18" t="s">
        <v>6</v>
      </c>
    </row>
    <row r="20" s="1" customFormat="1" ht="18.48" customHeight="1">
      <c r="B20" s="21"/>
      <c r="E20" s="26" t="s">
        <v>34</v>
      </c>
      <c r="AK20" s="31" t="s">
        <v>27</v>
      </c>
      <c r="AN20" s="26" t="s">
        <v>1</v>
      </c>
      <c r="AR20" s="21"/>
      <c r="BE20" s="30"/>
      <c r="BS20" s="18" t="s">
        <v>32</v>
      </c>
    </row>
    <row r="21" s="1" customFormat="1" ht="6.96" customHeight="1">
      <c r="B21" s="21"/>
      <c r="AR21" s="21"/>
      <c r="BE21" s="30"/>
    </row>
    <row r="22" s="1" customFormat="1" ht="12" customHeight="1">
      <c r="B22" s="21"/>
      <c r="D22" s="31" t="s">
        <v>35</v>
      </c>
      <c r="AR22" s="21"/>
      <c r="BE22" s="30"/>
    </row>
    <row r="23" s="1" customFormat="1" ht="16.5" customHeight="1">
      <c r="B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R23" s="21"/>
      <c r="BE23" s="30"/>
    </row>
    <row r="24" s="1" customFormat="1" ht="6.96" customHeight="1">
      <c r="B24" s="21"/>
      <c r="AR24" s="21"/>
      <c r="BE24" s="30"/>
    </row>
    <row r="25" s="1" customFormat="1" ht="6.96" customHeight="1">
      <c r="B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R25" s="21"/>
      <c r="BE25" s="30"/>
    </row>
    <row r="26" s="2" customFormat="1" ht="25.92" customHeight="1">
      <c r="A26" s="37"/>
      <c r="B26" s="38"/>
      <c r="C26" s="37"/>
      <c r="D26" s="39" t="s">
        <v>36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7"/>
      <c r="AQ26" s="37"/>
      <c r="AR26" s="38"/>
      <c r="BE26" s="30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8"/>
      <c r="BE27" s="30"/>
    </row>
    <row r="28" s="2" customForma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37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38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39</v>
      </c>
      <c r="AL28" s="42"/>
      <c r="AM28" s="42"/>
      <c r="AN28" s="42"/>
      <c r="AO28" s="42"/>
      <c r="AP28" s="37"/>
      <c r="AQ28" s="37"/>
      <c r="AR28" s="38"/>
      <c r="BE28" s="30"/>
    </row>
    <row r="29" s="3" customFormat="1" ht="14.4" customHeight="1">
      <c r="A29" s="3"/>
      <c r="B29" s="43"/>
      <c r="C29" s="3"/>
      <c r="D29" s="31" t="s">
        <v>40</v>
      </c>
      <c r="E29" s="3"/>
      <c r="F29" s="31" t="s">
        <v>41</v>
      </c>
      <c r="G29" s="3"/>
      <c r="H29" s="3"/>
      <c r="I29" s="3"/>
      <c r="J29" s="3"/>
      <c r="K29" s="3"/>
      <c r="L29" s="44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5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5">
        <f>ROUND(AV94, 2)</f>
        <v>0</v>
      </c>
      <c r="AL29" s="3"/>
      <c r="AM29" s="3"/>
      <c r="AN29" s="3"/>
      <c r="AO29" s="3"/>
      <c r="AP29" s="3"/>
      <c r="AQ29" s="3"/>
      <c r="AR29" s="43"/>
      <c r="BE29" s="46"/>
    </row>
    <row r="30" s="3" customFormat="1" ht="14.4" customHeight="1">
      <c r="A30" s="3"/>
      <c r="B30" s="43"/>
      <c r="C30" s="3"/>
      <c r="D30" s="3"/>
      <c r="E30" s="3"/>
      <c r="F30" s="31" t="s">
        <v>42</v>
      </c>
      <c r="G30" s="3"/>
      <c r="H30" s="3"/>
      <c r="I30" s="3"/>
      <c r="J30" s="3"/>
      <c r="K30" s="3"/>
      <c r="L30" s="44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5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5">
        <f>ROUND(AW94, 2)</f>
        <v>0</v>
      </c>
      <c r="AL30" s="3"/>
      <c r="AM30" s="3"/>
      <c r="AN30" s="3"/>
      <c r="AO30" s="3"/>
      <c r="AP30" s="3"/>
      <c r="AQ30" s="3"/>
      <c r="AR30" s="43"/>
      <c r="BE30" s="46"/>
    </row>
    <row r="31" hidden="1" s="3" customFormat="1" ht="14.4" customHeight="1">
      <c r="A31" s="3"/>
      <c r="B31" s="43"/>
      <c r="C31" s="3"/>
      <c r="D31" s="3"/>
      <c r="E31" s="3"/>
      <c r="F31" s="31" t="s">
        <v>43</v>
      </c>
      <c r="G31" s="3"/>
      <c r="H31" s="3"/>
      <c r="I31" s="3"/>
      <c r="J31" s="3"/>
      <c r="K31" s="3"/>
      <c r="L31" s="44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5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5">
        <v>0</v>
      </c>
      <c r="AL31" s="3"/>
      <c r="AM31" s="3"/>
      <c r="AN31" s="3"/>
      <c r="AO31" s="3"/>
      <c r="AP31" s="3"/>
      <c r="AQ31" s="3"/>
      <c r="AR31" s="43"/>
      <c r="BE31" s="46"/>
    </row>
    <row r="32" hidden="1" s="3" customFormat="1" ht="14.4" customHeight="1">
      <c r="A32" s="3"/>
      <c r="B32" s="43"/>
      <c r="C32" s="3"/>
      <c r="D32" s="3"/>
      <c r="E32" s="3"/>
      <c r="F32" s="31" t="s">
        <v>44</v>
      </c>
      <c r="G32" s="3"/>
      <c r="H32" s="3"/>
      <c r="I32" s="3"/>
      <c r="J32" s="3"/>
      <c r="K32" s="3"/>
      <c r="L32" s="44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5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5">
        <v>0</v>
      </c>
      <c r="AL32" s="3"/>
      <c r="AM32" s="3"/>
      <c r="AN32" s="3"/>
      <c r="AO32" s="3"/>
      <c r="AP32" s="3"/>
      <c r="AQ32" s="3"/>
      <c r="AR32" s="43"/>
      <c r="BE32" s="46"/>
    </row>
    <row r="33" hidden="1" s="3" customFormat="1" ht="14.4" customHeight="1">
      <c r="A33" s="3"/>
      <c r="B33" s="43"/>
      <c r="C33" s="3"/>
      <c r="D33" s="3"/>
      <c r="E33" s="3"/>
      <c r="F33" s="31" t="s">
        <v>45</v>
      </c>
      <c r="G33" s="3"/>
      <c r="H33" s="3"/>
      <c r="I33" s="3"/>
      <c r="J33" s="3"/>
      <c r="K33" s="3"/>
      <c r="L33" s="44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5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5">
        <v>0</v>
      </c>
      <c r="AL33" s="3"/>
      <c r="AM33" s="3"/>
      <c r="AN33" s="3"/>
      <c r="AO33" s="3"/>
      <c r="AP33" s="3"/>
      <c r="AQ33" s="3"/>
      <c r="AR33" s="43"/>
      <c r="BE33" s="46"/>
    </row>
    <row r="34" s="2" customFormat="1" ht="6.96" customHeight="1">
      <c r="A34" s="37"/>
      <c r="B34" s="3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8"/>
      <c r="BE34" s="30"/>
    </row>
    <row r="35" s="2" customFormat="1" ht="25.92" customHeight="1">
      <c r="A35" s="37"/>
      <c r="B35" s="38"/>
      <c r="C35" s="47"/>
      <c r="D35" s="48" t="s">
        <v>46</v>
      </c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0" t="s">
        <v>47</v>
      </c>
      <c r="U35" s="49"/>
      <c r="V35" s="49"/>
      <c r="W35" s="49"/>
      <c r="X35" s="51" t="s">
        <v>48</v>
      </c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52">
        <f>SUM(AK26:AK33)</f>
        <v>0</v>
      </c>
      <c r="AL35" s="49"/>
      <c r="AM35" s="49"/>
      <c r="AN35" s="49"/>
      <c r="AO35" s="53"/>
      <c r="AP35" s="47"/>
      <c r="AQ35" s="47"/>
      <c r="AR35" s="38"/>
      <c r="BE35" s="37"/>
    </row>
    <row r="36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8"/>
      <c r="BE36" s="37"/>
    </row>
    <row r="37" s="2" customFormat="1" ht="14.4" customHeight="1">
      <c r="A37" s="37"/>
      <c r="B37" s="3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8"/>
      <c r="BE37" s="37"/>
    </row>
    <row r="38" s="1" customFormat="1" ht="14.4" customHeight="1">
      <c r="B38" s="21"/>
      <c r="AR38" s="21"/>
    </row>
    <row r="39" s="1" customFormat="1" ht="14.4" customHeight="1">
      <c r="B39" s="21"/>
      <c r="AR39" s="21"/>
    </row>
    <row r="40" s="1" customFormat="1" ht="14.4" customHeight="1">
      <c r="B40" s="21"/>
      <c r="AR40" s="21"/>
    </row>
    <row r="41" s="1" customFormat="1" ht="14.4" customHeight="1">
      <c r="B41" s="21"/>
      <c r="AR41" s="21"/>
    </row>
    <row r="42" s="1" customFormat="1" ht="14.4" customHeight="1">
      <c r="B42" s="21"/>
      <c r="AR42" s="21"/>
    </row>
    <row r="43" s="1" customFormat="1" ht="14.4" customHeight="1">
      <c r="B43" s="21"/>
      <c r="AR43" s="21"/>
    </row>
    <row r="44" s="1" customFormat="1" ht="14.4" customHeight="1">
      <c r="B44" s="21"/>
      <c r="AR44" s="21"/>
    </row>
    <row r="45" s="1" customFormat="1" ht="14.4" customHeight="1">
      <c r="B45" s="21"/>
      <c r="AR45" s="21"/>
    </row>
    <row r="46" s="1" customFormat="1" ht="14.4" customHeight="1">
      <c r="B46" s="21"/>
      <c r="AR46" s="21"/>
    </row>
    <row r="47" s="1" customFormat="1" ht="14.4" customHeight="1">
      <c r="B47" s="21"/>
      <c r="AR47" s="21"/>
    </row>
    <row r="48" s="1" customFormat="1" ht="14.4" customHeight="1">
      <c r="B48" s="21"/>
      <c r="AR48" s="21"/>
    </row>
    <row r="49" s="2" customFormat="1" ht="14.4" customHeight="1">
      <c r="B49" s="54"/>
      <c r="D49" s="55" t="s">
        <v>49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5" t="s">
        <v>50</v>
      </c>
      <c r="AI49" s="56"/>
      <c r="AJ49" s="56"/>
      <c r="AK49" s="56"/>
      <c r="AL49" s="56"/>
      <c r="AM49" s="56"/>
      <c r="AN49" s="56"/>
      <c r="AO49" s="56"/>
      <c r="AR49" s="54"/>
    </row>
    <row r="50">
      <c r="B50" s="21"/>
      <c r="AR50" s="21"/>
    </row>
    <row r="51">
      <c r="B51" s="21"/>
      <c r="AR51" s="21"/>
    </row>
    <row r="52">
      <c r="B52" s="21"/>
      <c r="AR52" s="21"/>
    </row>
    <row r="53">
      <c r="B53" s="21"/>
      <c r="AR53" s="21"/>
    </row>
    <row r="54">
      <c r="B54" s="21"/>
      <c r="AR54" s="21"/>
    </row>
    <row r="55">
      <c r="B55" s="21"/>
      <c r="AR55" s="21"/>
    </row>
    <row r="56">
      <c r="B56" s="21"/>
      <c r="AR56" s="21"/>
    </row>
    <row r="57">
      <c r="B57" s="21"/>
      <c r="AR57" s="21"/>
    </row>
    <row r="58">
      <c r="B58" s="21"/>
      <c r="AR58" s="21"/>
    </row>
    <row r="59">
      <c r="B59" s="21"/>
      <c r="AR59" s="21"/>
    </row>
    <row r="60" s="2" customFormat="1">
      <c r="A60" s="37"/>
      <c r="B60" s="38"/>
      <c r="C60" s="37"/>
      <c r="D60" s="57" t="s">
        <v>51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57" t="s">
        <v>52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57" t="s">
        <v>51</v>
      </c>
      <c r="AI60" s="40"/>
      <c r="AJ60" s="40"/>
      <c r="AK60" s="40"/>
      <c r="AL60" s="40"/>
      <c r="AM60" s="57" t="s">
        <v>52</v>
      </c>
      <c r="AN60" s="40"/>
      <c r="AO60" s="40"/>
      <c r="AP60" s="37"/>
      <c r="AQ60" s="37"/>
      <c r="AR60" s="38"/>
      <c r="BE60" s="37"/>
    </row>
    <row r="61">
      <c r="B61" s="21"/>
      <c r="AR61" s="21"/>
    </row>
    <row r="62">
      <c r="B62" s="21"/>
      <c r="AR62" s="21"/>
    </row>
    <row r="63">
      <c r="B63" s="21"/>
      <c r="AR63" s="21"/>
    </row>
    <row r="64" s="2" customFormat="1">
      <c r="A64" s="37"/>
      <c r="B64" s="38"/>
      <c r="C64" s="37"/>
      <c r="D64" s="55" t="s">
        <v>53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5" t="s">
        <v>54</v>
      </c>
      <c r="AI64" s="58"/>
      <c r="AJ64" s="58"/>
      <c r="AK64" s="58"/>
      <c r="AL64" s="58"/>
      <c r="AM64" s="58"/>
      <c r="AN64" s="58"/>
      <c r="AO64" s="58"/>
      <c r="AP64" s="37"/>
      <c r="AQ64" s="37"/>
      <c r="AR64" s="38"/>
      <c r="BE64" s="37"/>
    </row>
    <row r="65">
      <c r="B65" s="21"/>
      <c r="AR65" s="21"/>
    </row>
    <row r="66">
      <c r="B66" s="21"/>
      <c r="AR66" s="21"/>
    </row>
    <row r="67">
      <c r="B67" s="21"/>
      <c r="AR67" s="21"/>
    </row>
    <row r="68">
      <c r="B68" s="21"/>
      <c r="AR68" s="21"/>
    </row>
    <row r="69">
      <c r="B69" s="21"/>
      <c r="AR69" s="21"/>
    </row>
    <row r="70">
      <c r="B70" s="21"/>
      <c r="AR70" s="21"/>
    </row>
    <row r="71">
      <c r="B71" s="21"/>
      <c r="AR71" s="21"/>
    </row>
    <row r="72">
      <c r="B72" s="21"/>
      <c r="AR72" s="21"/>
    </row>
    <row r="73">
      <c r="B73" s="21"/>
      <c r="AR73" s="21"/>
    </row>
    <row r="74">
      <c r="B74" s="21"/>
      <c r="AR74" s="21"/>
    </row>
    <row r="75" s="2" customFormat="1">
      <c r="A75" s="37"/>
      <c r="B75" s="38"/>
      <c r="C75" s="37"/>
      <c r="D75" s="57" t="s">
        <v>51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57" t="s">
        <v>52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57" t="s">
        <v>51</v>
      </c>
      <c r="AI75" s="40"/>
      <c r="AJ75" s="40"/>
      <c r="AK75" s="40"/>
      <c r="AL75" s="40"/>
      <c r="AM75" s="57" t="s">
        <v>52</v>
      </c>
      <c r="AN75" s="40"/>
      <c r="AO75" s="40"/>
      <c r="AP75" s="37"/>
      <c r="AQ75" s="37"/>
      <c r="AR75" s="38"/>
      <c r="BE75" s="37"/>
    </row>
    <row r="76" s="2" customFormat="1">
      <c r="A76" s="37"/>
      <c r="B76" s="38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8"/>
      <c r="BE76" s="37"/>
    </row>
    <row r="77" s="2" customFormat="1" ht="6.96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38"/>
      <c r="B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38"/>
      <c r="BE81" s="37"/>
    </row>
    <row r="82" s="2" customFormat="1" ht="24.96" customHeight="1">
      <c r="A82" s="37"/>
      <c r="B82" s="38"/>
      <c r="C82" s="22" t="s">
        <v>55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8"/>
      <c r="B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8"/>
      <c r="BE83" s="37"/>
    </row>
    <row r="84" s="4" customFormat="1" ht="12" customHeight="1">
      <c r="A84" s="4"/>
      <c r="B84" s="63"/>
      <c r="C84" s="31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Javoricko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3"/>
      <c r="BE84" s="4"/>
    </row>
    <row r="85" s="5" customFormat="1" ht="36.96" customHeight="1">
      <c r="A85" s="5"/>
      <c r="B85" s="64"/>
      <c r="C85" s="65" t="s">
        <v>16</v>
      </c>
      <c r="D85" s="5"/>
      <c r="E85" s="5"/>
      <c r="F85" s="5"/>
      <c r="G85" s="5"/>
      <c r="H85" s="5"/>
      <c r="I85" s="5"/>
      <c r="J85" s="5"/>
      <c r="K85" s="5"/>
      <c r="L85" s="66" t="str">
        <f>K6</f>
        <v>Oprava veřejného prostranství na ul. Javoříčko, Šumperk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4"/>
      <c r="BE85" s="5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8"/>
      <c r="BE86" s="37"/>
    </row>
    <row r="87" s="2" customFormat="1" ht="12" customHeight="1">
      <c r="A87" s="37"/>
      <c r="B87" s="38"/>
      <c r="C87" s="31" t="s">
        <v>20</v>
      </c>
      <c r="D87" s="37"/>
      <c r="E87" s="37"/>
      <c r="F87" s="37"/>
      <c r="G87" s="37"/>
      <c r="H87" s="37"/>
      <c r="I87" s="37"/>
      <c r="J87" s="37"/>
      <c r="K87" s="37"/>
      <c r="L87" s="67" t="str">
        <f>IF(K8="","",K8)</f>
        <v>Šumperk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1" t="s">
        <v>22</v>
      </c>
      <c r="AJ87" s="37"/>
      <c r="AK87" s="37"/>
      <c r="AL87" s="37"/>
      <c r="AM87" s="68" t="str">
        <f>IF(AN8= "","",AN8)</f>
        <v>16. 5. 2025</v>
      </c>
      <c r="AN87" s="68"/>
      <c r="AO87" s="37"/>
      <c r="AP87" s="37"/>
      <c r="AQ87" s="37"/>
      <c r="AR87" s="38"/>
      <c r="B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8"/>
      <c r="BE88" s="37"/>
    </row>
    <row r="89" s="2" customFormat="1" ht="15.15" customHeight="1">
      <c r="A89" s="37"/>
      <c r="B89" s="38"/>
      <c r="C89" s="31" t="s">
        <v>24</v>
      </c>
      <c r="D89" s="37"/>
      <c r="E89" s="37"/>
      <c r="F89" s="37"/>
      <c r="G89" s="37"/>
      <c r="H89" s="37"/>
      <c r="I89" s="37"/>
      <c r="J89" s="37"/>
      <c r="K89" s="37"/>
      <c r="L89" s="4" t="str">
        <f>IF(E11= "","",E11)</f>
        <v xml:space="preserve">Město  Šumperk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1" t="s">
        <v>30</v>
      </c>
      <c r="AJ89" s="37"/>
      <c r="AK89" s="37"/>
      <c r="AL89" s="37"/>
      <c r="AM89" s="69" t="str">
        <f>IF(E17="","",E17)</f>
        <v xml:space="preserve">Ing.Zdeněk  Vitásek</v>
      </c>
      <c r="AN89" s="4"/>
      <c r="AO89" s="4"/>
      <c r="AP89" s="4"/>
      <c r="AQ89" s="37"/>
      <c r="AR89" s="38"/>
      <c r="AS89" s="70" t="s">
        <v>56</v>
      </c>
      <c r="AT89" s="71"/>
      <c r="AU89" s="72"/>
      <c r="AV89" s="72"/>
      <c r="AW89" s="72"/>
      <c r="AX89" s="72"/>
      <c r="AY89" s="72"/>
      <c r="AZ89" s="72"/>
      <c r="BA89" s="72"/>
      <c r="BB89" s="72"/>
      <c r="BC89" s="72"/>
      <c r="BD89" s="73"/>
      <c r="BE89" s="37"/>
    </row>
    <row r="90" s="2" customFormat="1" ht="15.15" customHeight="1">
      <c r="A90" s="37"/>
      <c r="B90" s="38"/>
      <c r="C90" s="31" t="s">
        <v>28</v>
      </c>
      <c r="D90" s="37"/>
      <c r="E90" s="37"/>
      <c r="F90" s="37"/>
      <c r="G90" s="37"/>
      <c r="H90" s="37"/>
      <c r="I90" s="37"/>
      <c r="J90" s="37"/>
      <c r="K90" s="37"/>
      <c r="L90" s="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1" t="s">
        <v>33</v>
      </c>
      <c r="AJ90" s="37"/>
      <c r="AK90" s="37"/>
      <c r="AL90" s="37"/>
      <c r="AM90" s="69" t="str">
        <f>IF(E20="","",E20)</f>
        <v xml:space="preserve">Martin  Pniok</v>
      </c>
      <c r="AN90" s="4"/>
      <c r="AO90" s="4"/>
      <c r="AP90" s="4"/>
      <c r="AQ90" s="37"/>
      <c r="AR90" s="38"/>
      <c r="AS90" s="74"/>
      <c r="AT90" s="75"/>
      <c r="AU90" s="76"/>
      <c r="AV90" s="76"/>
      <c r="AW90" s="76"/>
      <c r="AX90" s="76"/>
      <c r="AY90" s="76"/>
      <c r="AZ90" s="76"/>
      <c r="BA90" s="76"/>
      <c r="BB90" s="76"/>
      <c r="BC90" s="76"/>
      <c r="BD90" s="77"/>
      <c r="BE90" s="37"/>
    </row>
    <row r="91" s="2" customFormat="1" ht="10.8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8"/>
      <c r="AS91" s="74"/>
      <c r="AT91" s="75"/>
      <c r="AU91" s="76"/>
      <c r="AV91" s="76"/>
      <c r="AW91" s="76"/>
      <c r="AX91" s="76"/>
      <c r="AY91" s="76"/>
      <c r="AZ91" s="76"/>
      <c r="BA91" s="76"/>
      <c r="BB91" s="76"/>
      <c r="BC91" s="76"/>
      <c r="BD91" s="77"/>
      <c r="BE91" s="37"/>
    </row>
    <row r="92" s="2" customFormat="1" ht="29.28" customHeight="1">
      <c r="A92" s="37"/>
      <c r="B92" s="38"/>
      <c r="C92" s="78" t="s">
        <v>57</v>
      </c>
      <c r="D92" s="79"/>
      <c r="E92" s="79"/>
      <c r="F92" s="79"/>
      <c r="G92" s="79"/>
      <c r="H92" s="80"/>
      <c r="I92" s="81" t="s">
        <v>58</v>
      </c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82" t="s">
        <v>59</v>
      </c>
      <c r="AH92" s="79"/>
      <c r="AI92" s="79"/>
      <c r="AJ92" s="79"/>
      <c r="AK92" s="79"/>
      <c r="AL92" s="79"/>
      <c r="AM92" s="79"/>
      <c r="AN92" s="81" t="s">
        <v>60</v>
      </c>
      <c r="AO92" s="79"/>
      <c r="AP92" s="83"/>
      <c r="AQ92" s="84" t="s">
        <v>61</v>
      </c>
      <c r="AR92" s="38"/>
      <c r="AS92" s="85" t="s">
        <v>62</v>
      </c>
      <c r="AT92" s="86" t="s">
        <v>63</v>
      </c>
      <c r="AU92" s="86" t="s">
        <v>64</v>
      </c>
      <c r="AV92" s="86" t="s">
        <v>65</v>
      </c>
      <c r="AW92" s="86" t="s">
        <v>66</v>
      </c>
      <c r="AX92" s="86" t="s">
        <v>67</v>
      </c>
      <c r="AY92" s="86" t="s">
        <v>68</v>
      </c>
      <c r="AZ92" s="86" t="s">
        <v>69</v>
      </c>
      <c r="BA92" s="86" t="s">
        <v>70</v>
      </c>
      <c r="BB92" s="86" t="s">
        <v>71</v>
      </c>
      <c r="BC92" s="86" t="s">
        <v>72</v>
      </c>
      <c r="BD92" s="87" t="s">
        <v>73</v>
      </c>
      <c r="BE92" s="37"/>
    </row>
    <row r="93" s="2" customFormat="1" ht="10.8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8"/>
      <c r="AS93" s="88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90"/>
      <c r="BE93" s="37"/>
    </row>
    <row r="94" s="6" customFormat="1" ht="32.4" customHeight="1">
      <c r="A94" s="6"/>
      <c r="B94" s="91"/>
      <c r="C94" s="92" t="s">
        <v>74</v>
      </c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4">
        <f>ROUND(AG95,2)</f>
        <v>0</v>
      </c>
      <c r="AH94" s="94"/>
      <c r="AI94" s="94"/>
      <c r="AJ94" s="94"/>
      <c r="AK94" s="94"/>
      <c r="AL94" s="94"/>
      <c r="AM94" s="94"/>
      <c r="AN94" s="95">
        <f>SUM(AG94,AT94)</f>
        <v>0</v>
      </c>
      <c r="AO94" s="95"/>
      <c r="AP94" s="95"/>
      <c r="AQ94" s="96" t="s">
        <v>1</v>
      </c>
      <c r="AR94" s="91"/>
      <c r="AS94" s="97">
        <f>ROUND(AS95,2)</f>
        <v>0</v>
      </c>
      <c r="AT94" s="98">
        <f>ROUND(SUM(AV94:AW94),2)</f>
        <v>0</v>
      </c>
      <c r="AU94" s="99">
        <f>ROUND(AU95,5)</f>
        <v>0</v>
      </c>
      <c r="AV94" s="98">
        <f>ROUND(AZ94*L29,2)</f>
        <v>0</v>
      </c>
      <c r="AW94" s="98">
        <f>ROUND(BA94*L30,2)</f>
        <v>0</v>
      </c>
      <c r="AX94" s="98">
        <f>ROUND(BB94*L29,2)</f>
        <v>0</v>
      </c>
      <c r="AY94" s="98">
        <f>ROUND(BC94*L30,2)</f>
        <v>0</v>
      </c>
      <c r="AZ94" s="98">
        <f>ROUND(AZ95,2)</f>
        <v>0</v>
      </c>
      <c r="BA94" s="98">
        <f>ROUND(BA95,2)</f>
        <v>0</v>
      </c>
      <c r="BB94" s="98">
        <f>ROUND(BB95,2)</f>
        <v>0</v>
      </c>
      <c r="BC94" s="98">
        <f>ROUND(BC95,2)</f>
        <v>0</v>
      </c>
      <c r="BD94" s="100">
        <f>ROUND(BD95,2)</f>
        <v>0</v>
      </c>
      <c r="BE94" s="6"/>
      <c r="BS94" s="101" t="s">
        <v>75</v>
      </c>
      <c r="BT94" s="101" t="s">
        <v>76</v>
      </c>
      <c r="BU94" s="102" t="s">
        <v>77</v>
      </c>
      <c r="BV94" s="101" t="s">
        <v>78</v>
      </c>
      <c r="BW94" s="101" t="s">
        <v>4</v>
      </c>
      <c r="BX94" s="101" t="s">
        <v>79</v>
      </c>
      <c r="CL94" s="101" t="s">
        <v>1</v>
      </c>
    </row>
    <row r="95" s="7" customFormat="1" ht="16.5" customHeight="1">
      <c r="A95" s="7"/>
      <c r="B95" s="103"/>
      <c r="C95" s="104"/>
      <c r="D95" s="105" t="s">
        <v>80</v>
      </c>
      <c r="E95" s="105"/>
      <c r="F95" s="105"/>
      <c r="G95" s="105"/>
      <c r="H95" s="105"/>
      <c r="I95" s="106"/>
      <c r="J95" s="105" t="s">
        <v>81</v>
      </c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7">
        <f>ROUND(SUM(AG96:AG103),2)</f>
        <v>0</v>
      </c>
      <c r="AH95" s="106"/>
      <c r="AI95" s="106"/>
      <c r="AJ95" s="106"/>
      <c r="AK95" s="106"/>
      <c r="AL95" s="106"/>
      <c r="AM95" s="106"/>
      <c r="AN95" s="108">
        <f>SUM(AG95,AT95)</f>
        <v>0</v>
      </c>
      <c r="AO95" s="106"/>
      <c r="AP95" s="106"/>
      <c r="AQ95" s="109" t="s">
        <v>82</v>
      </c>
      <c r="AR95" s="103"/>
      <c r="AS95" s="110">
        <f>ROUND(SUM(AS96:AS103),2)</f>
        <v>0</v>
      </c>
      <c r="AT95" s="111">
        <f>ROUND(SUM(AV95:AW95),2)</f>
        <v>0</v>
      </c>
      <c r="AU95" s="112">
        <f>ROUND(SUM(AU96:AU103),5)</f>
        <v>0</v>
      </c>
      <c r="AV95" s="111">
        <f>ROUND(AZ95*L29,2)</f>
        <v>0</v>
      </c>
      <c r="AW95" s="111">
        <f>ROUND(BA95*L30,2)</f>
        <v>0</v>
      </c>
      <c r="AX95" s="111">
        <f>ROUND(BB95*L29,2)</f>
        <v>0</v>
      </c>
      <c r="AY95" s="111">
        <f>ROUND(BC95*L30,2)</f>
        <v>0</v>
      </c>
      <c r="AZ95" s="111">
        <f>ROUND(SUM(AZ96:AZ103),2)</f>
        <v>0</v>
      </c>
      <c r="BA95" s="111">
        <f>ROUND(SUM(BA96:BA103),2)</f>
        <v>0</v>
      </c>
      <c r="BB95" s="111">
        <f>ROUND(SUM(BB96:BB103),2)</f>
        <v>0</v>
      </c>
      <c r="BC95" s="111">
        <f>ROUND(SUM(BC96:BC103),2)</f>
        <v>0</v>
      </c>
      <c r="BD95" s="113">
        <f>ROUND(SUM(BD96:BD103),2)</f>
        <v>0</v>
      </c>
      <c r="BE95" s="7"/>
      <c r="BS95" s="114" t="s">
        <v>75</v>
      </c>
      <c r="BT95" s="114" t="s">
        <v>83</v>
      </c>
      <c r="BU95" s="114" t="s">
        <v>77</v>
      </c>
      <c r="BV95" s="114" t="s">
        <v>78</v>
      </c>
      <c r="BW95" s="114" t="s">
        <v>84</v>
      </c>
      <c r="BX95" s="114" t="s">
        <v>4</v>
      </c>
      <c r="CL95" s="114" t="s">
        <v>1</v>
      </c>
      <c r="CM95" s="114" t="s">
        <v>85</v>
      </c>
    </row>
    <row r="96" s="4" customFormat="1" ht="23.25" customHeight="1">
      <c r="A96" s="115" t="s">
        <v>86</v>
      </c>
      <c r="B96" s="63"/>
      <c r="C96" s="10"/>
      <c r="D96" s="10"/>
      <c r="E96" s="116" t="s">
        <v>87</v>
      </c>
      <c r="F96" s="116"/>
      <c r="G96" s="116"/>
      <c r="H96" s="116"/>
      <c r="I96" s="116"/>
      <c r="J96" s="10"/>
      <c r="K96" s="116" t="s">
        <v>88</v>
      </c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7">
        <f>'SO 001 - Příprava území ,...'!J32</f>
        <v>0</v>
      </c>
      <c r="AH96" s="10"/>
      <c r="AI96" s="10"/>
      <c r="AJ96" s="10"/>
      <c r="AK96" s="10"/>
      <c r="AL96" s="10"/>
      <c r="AM96" s="10"/>
      <c r="AN96" s="117">
        <f>SUM(AG96,AT96)</f>
        <v>0</v>
      </c>
      <c r="AO96" s="10"/>
      <c r="AP96" s="10"/>
      <c r="AQ96" s="118" t="s">
        <v>89</v>
      </c>
      <c r="AR96" s="63"/>
      <c r="AS96" s="119">
        <v>0</v>
      </c>
      <c r="AT96" s="120">
        <f>ROUND(SUM(AV96:AW96),2)</f>
        <v>0</v>
      </c>
      <c r="AU96" s="121">
        <f>'SO 001 - Příprava území ,...'!P124</f>
        <v>0</v>
      </c>
      <c r="AV96" s="120">
        <f>'SO 001 - Příprava území ,...'!J35</f>
        <v>0</v>
      </c>
      <c r="AW96" s="120">
        <f>'SO 001 - Příprava území ,...'!J36</f>
        <v>0</v>
      </c>
      <c r="AX96" s="120">
        <f>'SO 001 - Příprava území ,...'!J37</f>
        <v>0</v>
      </c>
      <c r="AY96" s="120">
        <f>'SO 001 - Příprava území ,...'!J38</f>
        <v>0</v>
      </c>
      <c r="AZ96" s="120">
        <f>'SO 001 - Příprava území ,...'!F35</f>
        <v>0</v>
      </c>
      <c r="BA96" s="120">
        <f>'SO 001 - Příprava území ,...'!F36</f>
        <v>0</v>
      </c>
      <c r="BB96" s="120">
        <f>'SO 001 - Příprava území ,...'!F37</f>
        <v>0</v>
      </c>
      <c r="BC96" s="120">
        <f>'SO 001 - Příprava území ,...'!F38</f>
        <v>0</v>
      </c>
      <c r="BD96" s="122">
        <f>'SO 001 - Příprava území ,...'!F39</f>
        <v>0</v>
      </c>
      <c r="BE96" s="4"/>
      <c r="BT96" s="26" t="s">
        <v>85</v>
      </c>
      <c r="BV96" s="26" t="s">
        <v>78</v>
      </c>
      <c r="BW96" s="26" t="s">
        <v>90</v>
      </c>
      <c r="BX96" s="26" t="s">
        <v>84</v>
      </c>
      <c r="CL96" s="26" t="s">
        <v>1</v>
      </c>
    </row>
    <row r="97" s="4" customFormat="1" ht="16.5" customHeight="1">
      <c r="A97" s="115" t="s">
        <v>86</v>
      </c>
      <c r="B97" s="63"/>
      <c r="C97" s="10"/>
      <c r="D97" s="10"/>
      <c r="E97" s="116" t="s">
        <v>91</v>
      </c>
      <c r="F97" s="116"/>
      <c r="G97" s="116"/>
      <c r="H97" s="116"/>
      <c r="I97" s="116"/>
      <c r="J97" s="10"/>
      <c r="K97" s="116" t="s">
        <v>92</v>
      </c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7">
        <f>'SO 101 - Chodník + 102 - ...'!J32</f>
        <v>0</v>
      </c>
      <c r="AH97" s="10"/>
      <c r="AI97" s="10"/>
      <c r="AJ97" s="10"/>
      <c r="AK97" s="10"/>
      <c r="AL97" s="10"/>
      <c r="AM97" s="10"/>
      <c r="AN97" s="117">
        <f>SUM(AG97,AT97)</f>
        <v>0</v>
      </c>
      <c r="AO97" s="10"/>
      <c r="AP97" s="10"/>
      <c r="AQ97" s="118" t="s">
        <v>89</v>
      </c>
      <c r="AR97" s="63"/>
      <c r="AS97" s="119">
        <v>0</v>
      </c>
      <c r="AT97" s="120">
        <f>ROUND(SUM(AV97:AW97),2)</f>
        <v>0</v>
      </c>
      <c r="AU97" s="121">
        <f>'SO 101 - Chodník + 102 - ...'!P131</f>
        <v>0</v>
      </c>
      <c r="AV97" s="120">
        <f>'SO 101 - Chodník + 102 - ...'!J35</f>
        <v>0</v>
      </c>
      <c r="AW97" s="120">
        <f>'SO 101 - Chodník + 102 - ...'!J36</f>
        <v>0</v>
      </c>
      <c r="AX97" s="120">
        <f>'SO 101 - Chodník + 102 - ...'!J37</f>
        <v>0</v>
      </c>
      <c r="AY97" s="120">
        <f>'SO 101 - Chodník + 102 - ...'!J38</f>
        <v>0</v>
      </c>
      <c r="AZ97" s="120">
        <f>'SO 101 - Chodník + 102 - ...'!F35</f>
        <v>0</v>
      </c>
      <c r="BA97" s="120">
        <f>'SO 101 - Chodník + 102 - ...'!F36</f>
        <v>0</v>
      </c>
      <c r="BB97" s="120">
        <f>'SO 101 - Chodník + 102 - ...'!F37</f>
        <v>0</v>
      </c>
      <c r="BC97" s="120">
        <f>'SO 101 - Chodník + 102 - ...'!F38</f>
        <v>0</v>
      </c>
      <c r="BD97" s="122">
        <f>'SO 101 - Chodník + 102 - ...'!F39</f>
        <v>0</v>
      </c>
      <c r="BE97" s="4"/>
      <c r="BT97" s="26" t="s">
        <v>85</v>
      </c>
      <c r="BV97" s="26" t="s">
        <v>78</v>
      </c>
      <c r="BW97" s="26" t="s">
        <v>93</v>
      </c>
      <c r="BX97" s="26" t="s">
        <v>84</v>
      </c>
      <c r="CL97" s="26" t="s">
        <v>1</v>
      </c>
    </row>
    <row r="98" s="4" customFormat="1" ht="16.5" customHeight="1">
      <c r="A98" s="115" t="s">
        <v>86</v>
      </c>
      <c r="B98" s="63"/>
      <c r="C98" s="10"/>
      <c r="D98" s="10"/>
      <c r="E98" s="116" t="s">
        <v>94</v>
      </c>
      <c r="F98" s="116"/>
      <c r="G98" s="116"/>
      <c r="H98" s="116"/>
      <c r="I98" s="116"/>
      <c r="J98" s="10"/>
      <c r="K98" s="116" t="s">
        <v>95</v>
      </c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7">
        <f>'SO 103 - Obrusná vrstva v...'!J32</f>
        <v>0</v>
      </c>
      <c r="AH98" s="10"/>
      <c r="AI98" s="10"/>
      <c r="AJ98" s="10"/>
      <c r="AK98" s="10"/>
      <c r="AL98" s="10"/>
      <c r="AM98" s="10"/>
      <c r="AN98" s="117">
        <f>SUM(AG98,AT98)</f>
        <v>0</v>
      </c>
      <c r="AO98" s="10"/>
      <c r="AP98" s="10"/>
      <c r="AQ98" s="118" t="s">
        <v>89</v>
      </c>
      <c r="AR98" s="63"/>
      <c r="AS98" s="119">
        <v>0</v>
      </c>
      <c r="AT98" s="120">
        <f>ROUND(SUM(AV98:AW98),2)</f>
        <v>0</v>
      </c>
      <c r="AU98" s="121">
        <f>'SO 103 - Obrusná vrstva v...'!P126</f>
        <v>0</v>
      </c>
      <c r="AV98" s="120">
        <f>'SO 103 - Obrusná vrstva v...'!J35</f>
        <v>0</v>
      </c>
      <c r="AW98" s="120">
        <f>'SO 103 - Obrusná vrstva v...'!J36</f>
        <v>0</v>
      </c>
      <c r="AX98" s="120">
        <f>'SO 103 - Obrusná vrstva v...'!J37</f>
        <v>0</v>
      </c>
      <c r="AY98" s="120">
        <f>'SO 103 - Obrusná vrstva v...'!J38</f>
        <v>0</v>
      </c>
      <c r="AZ98" s="120">
        <f>'SO 103 - Obrusná vrstva v...'!F35</f>
        <v>0</v>
      </c>
      <c r="BA98" s="120">
        <f>'SO 103 - Obrusná vrstva v...'!F36</f>
        <v>0</v>
      </c>
      <c r="BB98" s="120">
        <f>'SO 103 - Obrusná vrstva v...'!F37</f>
        <v>0</v>
      </c>
      <c r="BC98" s="120">
        <f>'SO 103 - Obrusná vrstva v...'!F38</f>
        <v>0</v>
      </c>
      <c r="BD98" s="122">
        <f>'SO 103 - Obrusná vrstva v...'!F39</f>
        <v>0</v>
      </c>
      <c r="BE98" s="4"/>
      <c r="BT98" s="26" t="s">
        <v>85</v>
      </c>
      <c r="BV98" s="26" t="s">
        <v>78</v>
      </c>
      <c r="BW98" s="26" t="s">
        <v>96</v>
      </c>
      <c r="BX98" s="26" t="s">
        <v>84</v>
      </c>
      <c r="CL98" s="26" t="s">
        <v>1</v>
      </c>
    </row>
    <row r="99" s="4" customFormat="1" ht="16.5" customHeight="1">
      <c r="A99" s="115" t="s">
        <v>86</v>
      </c>
      <c r="B99" s="63"/>
      <c r="C99" s="10"/>
      <c r="D99" s="10"/>
      <c r="E99" s="116" t="s">
        <v>97</v>
      </c>
      <c r="F99" s="116"/>
      <c r="G99" s="116"/>
      <c r="H99" s="116"/>
      <c r="I99" s="116"/>
      <c r="J99" s="10"/>
      <c r="K99" s="116" t="s">
        <v>98</v>
      </c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7">
        <f>'SO 191 - Dopravní značení...'!J32</f>
        <v>0</v>
      </c>
      <c r="AH99" s="10"/>
      <c r="AI99" s="10"/>
      <c r="AJ99" s="10"/>
      <c r="AK99" s="10"/>
      <c r="AL99" s="10"/>
      <c r="AM99" s="10"/>
      <c r="AN99" s="117">
        <f>SUM(AG99,AT99)</f>
        <v>0</v>
      </c>
      <c r="AO99" s="10"/>
      <c r="AP99" s="10"/>
      <c r="AQ99" s="118" t="s">
        <v>89</v>
      </c>
      <c r="AR99" s="63"/>
      <c r="AS99" s="119">
        <v>0</v>
      </c>
      <c r="AT99" s="120">
        <f>ROUND(SUM(AV99:AW99),2)</f>
        <v>0</v>
      </c>
      <c r="AU99" s="121">
        <f>'SO 191 - Dopravní značení...'!P122</f>
        <v>0</v>
      </c>
      <c r="AV99" s="120">
        <f>'SO 191 - Dopravní značení...'!J35</f>
        <v>0</v>
      </c>
      <c r="AW99" s="120">
        <f>'SO 191 - Dopravní značení...'!J36</f>
        <v>0</v>
      </c>
      <c r="AX99" s="120">
        <f>'SO 191 - Dopravní značení...'!J37</f>
        <v>0</v>
      </c>
      <c r="AY99" s="120">
        <f>'SO 191 - Dopravní značení...'!J38</f>
        <v>0</v>
      </c>
      <c r="AZ99" s="120">
        <f>'SO 191 - Dopravní značení...'!F35</f>
        <v>0</v>
      </c>
      <c r="BA99" s="120">
        <f>'SO 191 - Dopravní značení...'!F36</f>
        <v>0</v>
      </c>
      <c r="BB99" s="120">
        <f>'SO 191 - Dopravní značení...'!F37</f>
        <v>0</v>
      </c>
      <c r="BC99" s="120">
        <f>'SO 191 - Dopravní značení...'!F38</f>
        <v>0</v>
      </c>
      <c r="BD99" s="122">
        <f>'SO 191 - Dopravní značení...'!F39</f>
        <v>0</v>
      </c>
      <c r="BE99" s="4"/>
      <c r="BT99" s="26" t="s">
        <v>85</v>
      </c>
      <c r="BV99" s="26" t="s">
        <v>78</v>
      </c>
      <c r="BW99" s="26" t="s">
        <v>99</v>
      </c>
      <c r="BX99" s="26" t="s">
        <v>84</v>
      </c>
      <c r="CL99" s="26" t="s">
        <v>1</v>
      </c>
    </row>
    <row r="100" s="4" customFormat="1" ht="16.5" customHeight="1">
      <c r="A100" s="115" t="s">
        <v>86</v>
      </c>
      <c r="B100" s="63"/>
      <c r="C100" s="10"/>
      <c r="D100" s="10"/>
      <c r="E100" s="116" t="s">
        <v>100</v>
      </c>
      <c r="F100" s="116"/>
      <c r="G100" s="116"/>
      <c r="H100" s="116"/>
      <c r="I100" s="116"/>
      <c r="J100" s="10"/>
      <c r="K100" s="116" t="s">
        <v>101</v>
      </c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7">
        <f>'SO 192 - Dopravní  značen...'!J32</f>
        <v>0</v>
      </c>
      <c r="AH100" s="10"/>
      <c r="AI100" s="10"/>
      <c r="AJ100" s="10"/>
      <c r="AK100" s="10"/>
      <c r="AL100" s="10"/>
      <c r="AM100" s="10"/>
      <c r="AN100" s="117">
        <f>SUM(AG100,AT100)</f>
        <v>0</v>
      </c>
      <c r="AO100" s="10"/>
      <c r="AP100" s="10"/>
      <c r="AQ100" s="118" t="s">
        <v>89</v>
      </c>
      <c r="AR100" s="63"/>
      <c r="AS100" s="119">
        <v>0</v>
      </c>
      <c r="AT100" s="120">
        <f>ROUND(SUM(AV100:AW100),2)</f>
        <v>0</v>
      </c>
      <c r="AU100" s="121">
        <f>'SO 192 - Dopravní  značen...'!P122</f>
        <v>0</v>
      </c>
      <c r="AV100" s="120">
        <f>'SO 192 - Dopravní  značen...'!J35</f>
        <v>0</v>
      </c>
      <c r="AW100" s="120">
        <f>'SO 192 - Dopravní  značen...'!J36</f>
        <v>0</v>
      </c>
      <c r="AX100" s="120">
        <f>'SO 192 - Dopravní  značen...'!J37</f>
        <v>0</v>
      </c>
      <c r="AY100" s="120">
        <f>'SO 192 - Dopravní  značen...'!J38</f>
        <v>0</v>
      </c>
      <c r="AZ100" s="120">
        <f>'SO 192 - Dopravní  značen...'!F35</f>
        <v>0</v>
      </c>
      <c r="BA100" s="120">
        <f>'SO 192 - Dopravní  značen...'!F36</f>
        <v>0</v>
      </c>
      <c r="BB100" s="120">
        <f>'SO 192 - Dopravní  značen...'!F37</f>
        <v>0</v>
      </c>
      <c r="BC100" s="120">
        <f>'SO 192 - Dopravní  značen...'!F38</f>
        <v>0</v>
      </c>
      <c r="BD100" s="122">
        <f>'SO 192 - Dopravní  značen...'!F39</f>
        <v>0</v>
      </c>
      <c r="BE100" s="4"/>
      <c r="BT100" s="26" t="s">
        <v>85</v>
      </c>
      <c r="BV100" s="26" t="s">
        <v>78</v>
      </c>
      <c r="BW100" s="26" t="s">
        <v>102</v>
      </c>
      <c r="BX100" s="26" t="s">
        <v>84</v>
      </c>
      <c r="CL100" s="26" t="s">
        <v>1</v>
      </c>
    </row>
    <row r="101" s="4" customFormat="1" ht="16.5" customHeight="1">
      <c r="A101" s="115" t="s">
        <v>86</v>
      </c>
      <c r="B101" s="63"/>
      <c r="C101" s="10"/>
      <c r="D101" s="10"/>
      <c r="E101" s="116" t="s">
        <v>103</v>
      </c>
      <c r="F101" s="116"/>
      <c r="G101" s="116"/>
      <c r="H101" s="116"/>
      <c r="I101" s="116"/>
      <c r="J101" s="10"/>
      <c r="K101" s="116" t="s">
        <v>104</v>
      </c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7">
        <f>'SO 801 - Svahování  a jem...'!J32</f>
        <v>0</v>
      </c>
      <c r="AH101" s="10"/>
      <c r="AI101" s="10"/>
      <c r="AJ101" s="10"/>
      <c r="AK101" s="10"/>
      <c r="AL101" s="10"/>
      <c r="AM101" s="10"/>
      <c r="AN101" s="117">
        <f>SUM(AG101,AT101)</f>
        <v>0</v>
      </c>
      <c r="AO101" s="10"/>
      <c r="AP101" s="10"/>
      <c r="AQ101" s="118" t="s">
        <v>89</v>
      </c>
      <c r="AR101" s="63"/>
      <c r="AS101" s="119">
        <v>0</v>
      </c>
      <c r="AT101" s="120">
        <f>ROUND(SUM(AV101:AW101),2)</f>
        <v>0</v>
      </c>
      <c r="AU101" s="121">
        <f>'SO 801 - Svahování  a jem...'!P123</f>
        <v>0</v>
      </c>
      <c r="AV101" s="120">
        <f>'SO 801 - Svahování  a jem...'!J35</f>
        <v>0</v>
      </c>
      <c r="AW101" s="120">
        <f>'SO 801 - Svahování  a jem...'!J36</f>
        <v>0</v>
      </c>
      <c r="AX101" s="120">
        <f>'SO 801 - Svahování  a jem...'!J37</f>
        <v>0</v>
      </c>
      <c r="AY101" s="120">
        <f>'SO 801 - Svahování  a jem...'!J38</f>
        <v>0</v>
      </c>
      <c r="AZ101" s="120">
        <f>'SO 801 - Svahování  a jem...'!F35</f>
        <v>0</v>
      </c>
      <c r="BA101" s="120">
        <f>'SO 801 - Svahování  a jem...'!F36</f>
        <v>0</v>
      </c>
      <c r="BB101" s="120">
        <f>'SO 801 - Svahování  a jem...'!F37</f>
        <v>0</v>
      </c>
      <c r="BC101" s="120">
        <f>'SO 801 - Svahování  a jem...'!F38</f>
        <v>0</v>
      </c>
      <c r="BD101" s="122">
        <f>'SO 801 - Svahování  a jem...'!F39</f>
        <v>0</v>
      </c>
      <c r="BE101" s="4"/>
      <c r="BT101" s="26" t="s">
        <v>85</v>
      </c>
      <c r="BV101" s="26" t="s">
        <v>78</v>
      </c>
      <c r="BW101" s="26" t="s">
        <v>105</v>
      </c>
      <c r="BX101" s="26" t="s">
        <v>84</v>
      </c>
      <c r="CL101" s="26" t="s">
        <v>1</v>
      </c>
    </row>
    <row r="102" s="4" customFormat="1" ht="23.25" customHeight="1">
      <c r="A102" s="115" t="s">
        <v>86</v>
      </c>
      <c r="B102" s="63"/>
      <c r="C102" s="10"/>
      <c r="D102" s="10"/>
      <c r="E102" s="116" t="s">
        <v>106</v>
      </c>
      <c r="F102" s="116"/>
      <c r="G102" s="116"/>
      <c r="H102" s="116"/>
      <c r="I102" s="116"/>
      <c r="J102" s="10"/>
      <c r="K102" s="116" t="s">
        <v>107</v>
      </c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7">
        <f>'SO 1000 - Ostatní  náklady'!J32</f>
        <v>0</v>
      </c>
      <c r="AH102" s="10"/>
      <c r="AI102" s="10"/>
      <c r="AJ102" s="10"/>
      <c r="AK102" s="10"/>
      <c r="AL102" s="10"/>
      <c r="AM102" s="10"/>
      <c r="AN102" s="117">
        <f>SUM(AG102,AT102)</f>
        <v>0</v>
      </c>
      <c r="AO102" s="10"/>
      <c r="AP102" s="10"/>
      <c r="AQ102" s="118" t="s">
        <v>89</v>
      </c>
      <c r="AR102" s="63"/>
      <c r="AS102" s="119">
        <v>0</v>
      </c>
      <c r="AT102" s="120">
        <f>ROUND(SUM(AV102:AW102),2)</f>
        <v>0</v>
      </c>
      <c r="AU102" s="121">
        <f>'SO 1000 - Ostatní  náklady'!P122</f>
        <v>0</v>
      </c>
      <c r="AV102" s="120">
        <f>'SO 1000 - Ostatní  náklady'!J35</f>
        <v>0</v>
      </c>
      <c r="AW102" s="120">
        <f>'SO 1000 - Ostatní  náklady'!J36</f>
        <v>0</v>
      </c>
      <c r="AX102" s="120">
        <f>'SO 1000 - Ostatní  náklady'!J37</f>
        <v>0</v>
      </c>
      <c r="AY102" s="120">
        <f>'SO 1000 - Ostatní  náklady'!J38</f>
        <v>0</v>
      </c>
      <c r="AZ102" s="120">
        <f>'SO 1000 - Ostatní  náklady'!F35</f>
        <v>0</v>
      </c>
      <c r="BA102" s="120">
        <f>'SO 1000 - Ostatní  náklady'!F36</f>
        <v>0</v>
      </c>
      <c r="BB102" s="120">
        <f>'SO 1000 - Ostatní  náklady'!F37</f>
        <v>0</v>
      </c>
      <c r="BC102" s="120">
        <f>'SO 1000 - Ostatní  náklady'!F38</f>
        <v>0</v>
      </c>
      <c r="BD102" s="122">
        <f>'SO 1000 - Ostatní  náklady'!F39</f>
        <v>0</v>
      </c>
      <c r="BE102" s="4"/>
      <c r="BT102" s="26" t="s">
        <v>85</v>
      </c>
      <c r="BV102" s="26" t="s">
        <v>78</v>
      </c>
      <c r="BW102" s="26" t="s">
        <v>108</v>
      </c>
      <c r="BX102" s="26" t="s">
        <v>84</v>
      </c>
      <c r="CL102" s="26" t="s">
        <v>1</v>
      </c>
    </row>
    <row r="103" s="4" customFormat="1" ht="23.25" customHeight="1">
      <c r="A103" s="115" t="s">
        <v>86</v>
      </c>
      <c r="B103" s="63"/>
      <c r="C103" s="10"/>
      <c r="D103" s="10"/>
      <c r="E103" s="116" t="s">
        <v>109</v>
      </c>
      <c r="F103" s="116"/>
      <c r="G103" s="116"/>
      <c r="H103" s="116"/>
      <c r="I103" s="116"/>
      <c r="J103" s="10"/>
      <c r="K103" s="116" t="s">
        <v>110</v>
      </c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7">
        <f>'SO 1020 - VRN'!J32</f>
        <v>0</v>
      </c>
      <c r="AH103" s="10"/>
      <c r="AI103" s="10"/>
      <c r="AJ103" s="10"/>
      <c r="AK103" s="10"/>
      <c r="AL103" s="10"/>
      <c r="AM103" s="10"/>
      <c r="AN103" s="117">
        <f>SUM(AG103,AT103)</f>
        <v>0</v>
      </c>
      <c r="AO103" s="10"/>
      <c r="AP103" s="10"/>
      <c r="AQ103" s="118" t="s">
        <v>89</v>
      </c>
      <c r="AR103" s="63"/>
      <c r="AS103" s="123">
        <v>0</v>
      </c>
      <c r="AT103" s="124">
        <f>ROUND(SUM(AV103:AW103),2)</f>
        <v>0</v>
      </c>
      <c r="AU103" s="125">
        <f>'SO 1020 - VRN'!P122</f>
        <v>0</v>
      </c>
      <c r="AV103" s="124">
        <f>'SO 1020 - VRN'!J35</f>
        <v>0</v>
      </c>
      <c r="AW103" s="124">
        <f>'SO 1020 - VRN'!J36</f>
        <v>0</v>
      </c>
      <c r="AX103" s="124">
        <f>'SO 1020 - VRN'!J37</f>
        <v>0</v>
      </c>
      <c r="AY103" s="124">
        <f>'SO 1020 - VRN'!J38</f>
        <v>0</v>
      </c>
      <c r="AZ103" s="124">
        <f>'SO 1020 - VRN'!F35</f>
        <v>0</v>
      </c>
      <c r="BA103" s="124">
        <f>'SO 1020 - VRN'!F36</f>
        <v>0</v>
      </c>
      <c r="BB103" s="124">
        <f>'SO 1020 - VRN'!F37</f>
        <v>0</v>
      </c>
      <c r="BC103" s="124">
        <f>'SO 1020 - VRN'!F38</f>
        <v>0</v>
      </c>
      <c r="BD103" s="126">
        <f>'SO 1020 - VRN'!F39</f>
        <v>0</v>
      </c>
      <c r="BE103" s="4"/>
      <c r="BT103" s="26" t="s">
        <v>85</v>
      </c>
      <c r="BV103" s="26" t="s">
        <v>78</v>
      </c>
      <c r="BW103" s="26" t="s">
        <v>111</v>
      </c>
      <c r="BX103" s="26" t="s">
        <v>84</v>
      </c>
      <c r="CL103" s="26" t="s">
        <v>1</v>
      </c>
    </row>
    <row r="104" s="2" customFormat="1" ht="30" customHeight="1">
      <c r="A104" s="37"/>
      <c r="B104" s="38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8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="2" customFormat="1" ht="6.96" customHeight="1">
      <c r="A105" s="37"/>
      <c r="B105" s="59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60"/>
      <c r="AL105" s="60"/>
      <c r="AM105" s="60"/>
      <c r="AN105" s="60"/>
      <c r="AO105" s="60"/>
      <c r="AP105" s="60"/>
      <c r="AQ105" s="60"/>
      <c r="AR105" s="38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</sheetData>
  <mergeCells count="74">
    <mergeCell ref="L85:AO85"/>
    <mergeCell ref="AM87:AN87"/>
    <mergeCell ref="AS89:AT91"/>
    <mergeCell ref="AM89:AP89"/>
    <mergeCell ref="AM90:AP90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AG98:AM98"/>
    <mergeCell ref="AN98:AP98"/>
    <mergeCell ref="E98:I98"/>
    <mergeCell ref="K98:AF98"/>
    <mergeCell ref="AN99:AP99"/>
    <mergeCell ref="AG99:AM99"/>
    <mergeCell ref="E99:I99"/>
    <mergeCell ref="K99:AF99"/>
    <mergeCell ref="AN100:AP100"/>
    <mergeCell ref="AG100:AM100"/>
    <mergeCell ref="E100:I100"/>
    <mergeCell ref="K100:AF100"/>
    <mergeCell ref="AN101:AP101"/>
    <mergeCell ref="AG101:AM101"/>
    <mergeCell ref="E101:I101"/>
    <mergeCell ref="K101:AF101"/>
    <mergeCell ref="AN102:AP102"/>
    <mergeCell ref="AG102:AM102"/>
    <mergeCell ref="E102:I102"/>
    <mergeCell ref="K102:AF102"/>
    <mergeCell ref="AN103:AP103"/>
    <mergeCell ref="AG103:AM103"/>
    <mergeCell ref="E103:I103"/>
    <mergeCell ref="K103:AF103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96" location="'SO 001 - Příprava území ,...'!C2" display="/"/>
    <hyperlink ref="A97" location="'SO 101 - Chodník + 102 - ...'!C2" display="/"/>
    <hyperlink ref="A98" location="'SO 103 - Obrusná vrstva v...'!C2" display="/"/>
    <hyperlink ref="A99" location="'SO 191 - Dopravní značení...'!C2" display="/"/>
    <hyperlink ref="A100" location="'SO 192 - Dopravní  značen...'!C2" display="/"/>
    <hyperlink ref="A101" location="'SO 801 - Svahování  a jem...'!C2" display="/"/>
    <hyperlink ref="A102" location="'SO 1000 - Ostatní  náklady'!C2" display="/"/>
    <hyperlink ref="A103" location="'SO 1020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90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="1" customFormat="1" ht="24.96" customHeight="1">
      <c r="B4" s="21"/>
      <c r="D4" s="22" t="s">
        <v>112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Oprava veřejného prostranství na ul. Javoříčko, Šumperk</v>
      </c>
      <c r="F7" s="31"/>
      <c r="G7" s="31"/>
      <c r="H7" s="31"/>
      <c r="L7" s="21"/>
    </row>
    <row r="8" s="1" customFormat="1" ht="12" customHeight="1">
      <c r="B8" s="21"/>
      <c r="D8" s="31" t="s">
        <v>113</v>
      </c>
      <c r="L8" s="21"/>
    </row>
    <row r="9" s="2" customFormat="1" ht="16.5" customHeight="1">
      <c r="A9" s="37"/>
      <c r="B9" s="38"/>
      <c r="C9" s="37"/>
      <c r="D9" s="37"/>
      <c r="E9" s="128" t="s">
        <v>114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115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116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16. 5. 2025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">
        <v>1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">
        <v>26</v>
      </c>
      <c r="F17" s="37"/>
      <c r="G17" s="37"/>
      <c r="H17" s="37"/>
      <c r="I17" s="31" t="s">
        <v>27</v>
      </c>
      <c r="J17" s="26" t="s">
        <v>1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28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27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30</v>
      </c>
      <c r="E22" s="37"/>
      <c r="F22" s="37"/>
      <c r="G22" s="37"/>
      <c r="H22" s="37"/>
      <c r="I22" s="31" t="s">
        <v>25</v>
      </c>
      <c r="J22" s="26" t="s">
        <v>1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31</v>
      </c>
      <c r="F23" s="37"/>
      <c r="G23" s="37"/>
      <c r="H23" s="37"/>
      <c r="I23" s="31" t="s">
        <v>27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33</v>
      </c>
      <c r="E25" s="37"/>
      <c r="F25" s="37"/>
      <c r="G25" s="37"/>
      <c r="H25" s="37"/>
      <c r="I25" s="31" t="s">
        <v>25</v>
      </c>
      <c r="J25" s="26" t="s">
        <v>1</v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34</v>
      </c>
      <c r="F26" s="37"/>
      <c r="G26" s="37"/>
      <c r="H26" s="37"/>
      <c r="I26" s="31" t="s">
        <v>27</v>
      </c>
      <c r="J26" s="26" t="s">
        <v>1</v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35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36</v>
      </c>
      <c r="E32" s="37"/>
      <c r="F32" s="37"/>
      <c r="G32" s="37"/>
      <c r="H32" s="37"/>
      <c r="I32" s="37"/>
      <c r="J32" s="95">
        <f>ROUND(J124,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38</v>
      </c>
      <c r="G34" s="37"/>
      <c r="H34" s="37"/>
      <c r="I34" s="42" t="s">
        <v>37</v>
      </c>
      <c r="J34" s="42" t="s">
        <v>39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40</v>
      </c>
      <c r="E35" s="31" t="s">
        <v>41</v>
      </c>
      <c r="F35" s="134">
        <f>ROUND((SUM(BE124:BE158)),  2)</f>
        <v>0</v>
      </c>
      <c r="G35" s="37"/>
      <c r="H35" s="37"/>
      <c r="I35" s="135">
        <v>0.20999999999999999</v>
      </c>
      <c r="J35" s="134">
        <f>ROUND(((SUM(BE124:BE158))*I35), 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42</v>
      </c>
      <c r="F36" s="134">
        <f>ROUND((SUM(BF124:BF158)),  2)</f>
        <v>0</v>
      </c>
      <c r="G36" s="37"/>
      <c r="H36" s="37"/>
      <c r="I36" s="135">
        <v>0.12</v>
      </c>
      <c r="J36" s="134">
        <f>ROUND(((SUM(BF124:BF158))*I36), 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34">
        <f>ROUND((SUM(BG124:BG158)), 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44</v>
      </c>
      <c r="F38" s="134">
        <f>ROUND((SUM(BH124:BH158)),  2)</f>
        <v>0</v>
      </c>
      <c r="G38" s="37"/>
      <c r="H38" s="37"/>
      <c r="I38" s="135">
        <v>0.12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45</v>
      </c>
      <c r="F39" s="134">
        <f>ROUND((SUM(BI124:BI158)), 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46</v>
      </c>
      <c r="E41" s="80"/>
      <c r="F41" s="80"/>
      <c r="G41" s="138" t="s">
        <v>47</v>
      </c>
      <c r="H41" s="139" t="s">
        <v>48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49</v>
      </c>
      <c r="E50" s="56"/>
      <c r="F50" s="56"/>
      <c r="G50" s="55" t="s">
        <v>50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51</v>
      </c>
      <c r="E61" s="40"/>
      <c r="F61" s="142" t="s">
        <v>52</v>
      </c>
      <c r="G61" s="57" t="s">
        <v>51</v>
      </c>
      <c r="H61" s="40"/>
      <c r="I61" s="40"/>
      <c r="J61" s="143" t="s">
        <v>52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53</v>
      </c>
      <c r="E65" s="58"/>
      <c r="F65" s="58"/>
      <c r="G65" s="55" t="s">
        <v>54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51</v>
      </c>
      <c r="E76" s="40"/>
      <c r="F76" s="142" t="s">
        <v>52</v>
      </c>
      <c r="G76" s="57" t="s">
        <v>51</v>
      </c>
      <c r="H76" s="40"/>
      <c r="I76" s="40"/>
      <c r="J76" s="143" t="s">
        <v>52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117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Oprava veřejného prostranství na ul. Javoříčko, Šumperk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113</v>
      </c>
      <c r="L86" s="21"/>
    </row>
    <row r="87" s="2" customFormat="1" ht="16.5" customHeight="1">
      <c r="A87" s="37"/>
      <c r="B87" s="38"/>
      <c r="C87" s="37"/>
      <c r="D87" s="37"/>
      <c r="E87" s="128" t="s">
        <v>114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115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>SO 001 - Příprava území , demolice stávajícího chodníku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>Šumperk</v>
      </c>
      <c r="G91" s="37"/>
      <c r="H91" s="37"/>
      <c r="I91" s="31" t="s">
        <v>22</v>
      </c>
      <c r="J91" s="68" t="str">
        <f>IF(J14="","",J14)</f>
        <v>16. 5. 2025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7"/>
      <c r="E93" s="37"/>
      <c r="F93" s="26" t="str">
        <f>E17</f>
        <v xml:space="preserve">Město  Šumperk</v>
      </c>
      <c r="G93" s="37"/>
      <c r="H93" s="37"/>
      <c r="I93" s="31" t="s">
        <v>30</v>
      </c>
      <c r="J93" s="35" t="str">
        <f>E23</f>
        <v xml:space="preserve">Ing.Zdeněk  Vitásek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7"/>
      <c r="E94" s="37"/>
      <c r="F94" s="26" t="str">
        <f>IF(E20="","",E20)</f>
        <v>Vyplň údaj</v>
      </c>
      <c r="G94" s="37"/>
      <c r="H94" s="37"/>
      <c r="I94" s="31" t="s">
        <v>33</v>
      </c>
      <c r="J94" s="35" t="str">
        <f>E26</f>
        <v xml:space="preserve">Martin  Pniok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118</v>
      </c>
      <c r="D96" s="136"/>
      <c r="E96" s="136"/>
      <c r="F96" s="136"/>
      <c r="G96" s="136"/>
      <c r="H96" s="136"/>
      <c r="I96" s="136"/>
      <c r="J96" s="145" t="s">
        <v>119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120</v>
      </c>
      <c r="D98" s="37"/>
      <c r="E98" s="37"/>
      <c r="F98" s="37"/>
      <c r="G98" s="37"/>
      <c r="H98" s="37"/>
      <c r="I98" s="37"/>
      <c r="J98" s="95">
        <f>J124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121</v>
      </c>
    </row>
    <row r="99" s="9" customFormat="1" ht="24.96" customHeight="1">
      <c r="A99" s="9"/>
      <c r="B99" s="147"/>
      <c r="C99" s="9"/>
      <c r="D99" s="148" t="s">
        <v>122</v>
      </c>
      <c r="E99" s="149"/>
      <c r="F99" s="149"/>
      <c r="G99" s="149"/>
      <c r="H99" s="149"/>
      <c r="I99" s="149"/>
      <c r="J99" s="150">
        <f>J125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123</v>
      </c>
      <c r="E100" s="153"/>
      <c r="F100" s="153"/>
      <c r="G100" s="153"/>
      <c r="H100" s="153"/>
      <c r="I100" s="153"/>
      <c r="J100" s="154">
        <f>J126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1"/>
      <c r="C101" s="10"/>
      <c r="D101" s="152" t="s">
        <v>124</v>
      </c>
      <c r="E101" s="153"/>
      <c r="F101" s="153"/>
      <c r="G101" s="153"/>
      <c r="H101" s="153"/>
      <c r="I101" s="153"/>
      <c r="J101" s="154">
        <f>J136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1"/>
      <c r="C102" s="10"/>
      <c r="D102" s="152" t="s">
        <v>125</v>
      </c>
      <c r="E102" s="153"/>
      <c r="F102" s="153"/>
      <c r="G102" s="153"/>
      <c r="H102" s="153"/>
      <c r="I102" s="153"/>
      <c r="J102" s="154">
        <f>J139</f>
        <v>0</v>
      </c>
      <c r="K102" s="10"/>
      <c r="L102" s="15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7"/>
      <c r="B103" s="38"/>
      <c r="C103" s="37"/>
      <c r="D103" s="37"/>
      <c r="E103" s="37"/>
      <c r="F103" s="37"/>
      <c r="G103" s="37"/>
      <c r="H103" s="37"/>
      <c r="I103" s="37"/>
      <c r="J103" s="37"/>
      <c r="K103" s="37"/>
      <c r="L103" s="54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59"/>
      <c r="C104" s="60"/>
      <c r="D104" s="60"/>
      <c r="E104" s="60"/>
      <c r="F104" s="60"/>
      <c r="G104" s="60"/>
      <c r="H104" s="60"/>
      <c r="I104" s="60"/>
      <c r="J104" s="60"/>
      <c r="K104" s="60"/>
      <c r="L104" s="54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8" s="2" customFormat="1" ht="6.96" customHeight="1">
      <c r="A108" s="37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2" t="s">
        <v>126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7"/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16</v>
      </c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7"/>
      <c r="D112" s="37"/>
      <c r="E112" s="128" t="str">
        <f>E7</f>
        <v>Oprava veřejného prostranství na ul. Javoříčko, Šumperk</v>
      </c>
      <c r="F112" s="31"/>
      <c r="G112" s="31"/>
      <c r="H112" s="31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1" customFormat="1" ht="12" customHeight="1">
      <c r="B113" s="21"/>
      <c r="C113" s="31" t="s">
        <v>113</v>
      </c>
      <c r="L113" s="21"/>
    </row>
    <row r="114" s="2" customFormat="1" ht="16.5" customHeight="1">
      <c r="A114" s="37"/>
      <c r="B114" s="38"/>
      <c r="C114" s="37"/>
      <c r="D114" s="37"/>
      <c r="E114" s="128" t="s">
        <v>114</v>
      </c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115</v>
      </c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7"/>
      <c r="D116" s="37"/>
      <c r="E116" s="66" t="str">
        <f>E11</f>
        <v>SO 001 - Příprava území , demolice stávajícího chodníku</v>
      </c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20</v>
      </c>
      <c r="D118" s="37"/>
      <c r="E118" s="37"/>
      <c r="F118" s="26" t="str">
        <f>F14</f>
        <v>Šumperk</v>
      </c>
      <c r="G118" s="37"/>
      <c r="H118" s="37"/>
      <c r="I118" s="31" t="s">
        <v>22</v>
      </c>
      <c r="J118" s="68" t="str">
        <f>IF(J14="","",J14)</f>
        <v>16. 5. 2025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7"/>
      <c r="D119" s="37"/>
      <c r="E119" s="37"/>
      <c r="F119" s="37"/>
      <c r="G119" s="37"/>
      <c r="H119" s="37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24</v>
      </c>
      <c r="D120" s="37"/>
      <c r="E120" s="37"/>
      <c r="F120" s="26" t="str">
        <f>E17</f>
        <v xml:space="preserve">Město  Šumperk</v>
      </c>
      <c r="G120" s="37"/>
      <c r="H120" s="37"/>
      <c r="I120" s="31" t="s">
        <v>30</v>
      </c>
      <c r="J120" s="35" t="str">
        <f>E23</f>
        <v xml:space="preserve">Ing.Zdeněk  Vitásek</v>
      </c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28</v>
      </c>
      <c r="D121" s="37"/>
      <c r="E121" s="37"/>
      <c r="F121" s="26" t="str">
        <f>IF(E20="","",E20)</f>
        <v>Vyplň údaj</v>
      </c>
      <c r="G121" s="37"/>
      <c r="H121" s="37"/>
      <c r="I121" s="31" t="s">
        <v>33</v>
      </c>
      <c r="J121" s="35" t="str">
        <f>E26</f>
        <v xml:space="preserve">Martin  Pniok</v>
      </c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0.32" customHeight="1">
      <c r="A122" s="37"/>
      <c r="B122" s="38"/>
      <c r="C122" s="37"/>
      <c r="D122" s="37"/>
      <c r="E122" s="37"/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11" customFormat="1" ht="29.28" customHeight="1">
      <c r="A123" s="155"/>
      <c r="B123" s="156"/>
      <c r="C123" s="157" t="s">
        <v>127</v>
      </c>
      <c r="D123" s="158" t="s">
        <v>61</v>
      </c>
      <c r="E123" s="158" t="s">
        <v>57</v>
      </c>
      <c r="F123" s="158" t="s">
        <v>58</v>
      </c>
      <c r="G123" s="158" t="s">
        <v>128</v>
      </c>
      <c r="H123" s="158" t="s">
        <v>129</v>
      </c>
      <c r="I123" s="158" t="s">
        <v>130</v>
      </c>
      <c r="J123" s="158" t="s">
        <v>119</v>
      </c>
      <c r="K123" s="159" t="s">
        <v>131</v>
      </c>
      <c r="L123" s="160"/>
      <c r="M123" s="85" t="s">
        <v>1</v>
      </c>
      <c r="N123" s="86" t="s">
        <v>40</v>
      </c>
      <c r="O123" s="86" t="s">
        <v>132</v>
      </c>
      <c r="P123" s="86" t="s">
        <v>133</v>
      </c>
      <c r="Q123" s="86" t="s">
        <v>134</v>
      </c>
      <c r="R123" s="86" t="s">
        <v>135</v>
      </c>
      <c r="S123" s="86" t="s">
        <v>136</v>
      </c>
      <c r="T123" s="87" t="s">
        <v>137</v>
      </c>
      <c r="U123" s="155"/>
      <c r="V123" s="155"/>
      <c r="W123" s="155"/>
      <c r="X123" s="155"/>
      <c r="Y123" s="155"/>
      <c r="Z123" s="155"/>
      <c r="AA123" s="155"/>
      <c r="AB123" s="155"/>
      <c r="AC123" s="155"/>
      <c r="AD123" s="155"/>
      <c r="AE123" s="155"/>
    </row>
    <row r="124" s="2" customFormat="1" ht="22.8" customHeight="1">
      <c r="A124" s="37"/>
      <c r="B124" s="38"/>
      <c r="C124" s="92" t="s">
        <v>138</v>
      </c>
      <c r="D124" s="37"/>
      <c r="E124" s="37"/>
      <c r="F124" s="37"/>
      <c r="G124" s="37"/>
      <c r="H124" s="37"/>
      <c r="I124" s="37"/>
      <c r="J124" s="161">
        <f>BK124</f>
        <v>0</v>
      </c>
      <c r="K124" s="37"/>
      <c r="L124" s="38"/>
      <c r="M124" s="88"/>
      <c r="N124" s="72"/>
      <c r="O124" s="89"/>
      <c r="P124" s="162">
        <f>P125</f>
        <v>0</v>
      </c>
      <c r="Q124" s="89"/>
      <c r="R124" s="162">
        <f>R125</f>
        <v>0</v>
      </c>
      <c r="S124" s="89"/>
      <c r="T124" s="163">
        <f>T125</f>
        <v>1130.0600000000002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8" t="s">
        <v>75</v>
      </c>
      <c r="AU124" s="18" t="s">
        <v>121</v>
      </c>
      <c r="BK124" s="164">
        <f>BK125</f>
        <v>0</v>
      </c>
    </row>
    <row r="125" s="12" customFormat="1" ht="25.92" customHeight="1">
      <c r="A125" s="12"/>
      <c r="B125" s="165"/>
      <c r="C125" s="12"/>
      <c r="D125" s="166" t="s">
        <v>75</v>
      </c>
      <c r="E125" s="167" t="s">
        <v>139</v>
      </c>
      <c r="F125" s="167" t="s">
        <v>140</v>
      </c>
      <c r="G125" s="12"/>
      <c r="H125" s="12"/>
      <c r="I125" s="168"/>
      <c r="J125" s="169">
        <f>BK125</f>
        <v>0</v>
      </c>
      <c r="K125" s="12"/>
      <c r="L125" s="165"/>
      <c r="M125" s="170"/>
      <c r="N125" s="171"/>
      <c r="O125" s="171"/>
      <c r="P125" s="172">
        <f>P126+P136+P139</f>
        <v>0</v>
      </c>
      <c r="Q125" s="171"/>
      <c r="R125" s="172">
        <f>R126+R136+R139</f>
        <v>0</v>
      </c>
      <c r="S125" s="171"/>
      <c r="T125" s="173">
        <f>T126+T136+T139</f>
        <v>1130.0600000000002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66" t="s">
        <v>83</v>
      </c>
      <c r="AT125" s="174" t="s">
        <v>75</v>
      </c>
      <c r="AU125" s="174" t="s">
        <v>76</v>
      </c>
      <c r="AY125" s="166" t="s">
        <v>141</v>
      </c>
      <c r="BK125" s="175">
        <f>BK126+BK136+BK139</f>
        <v>0</v>
      </c>
    </row>
    <row r="126" s="12" customFormat="1" ht="22.8" customHeight="1">
      <c r="A126" s="12"/>
      <c r="B126" s="165"/>
      <c r="C126" s="12"/>
      <c r="D126" s="166" t="s">
        <v>75</v>
      </c>
      <c r="E126" s="176" t="s">
        <v>83</v>
      </c>
      <c r="F126" s="176" t="s">
        <v>142</v>
      </c>
      <c r="G126" s="12"/>
      <c r="H126" s="12"/>
      <c r="I126" s="168"/>
      <c r="J126" s="177">
        <f>BK126</f>
        <v>0</v>
      </c>
      <c r="K126" s="12"/>
      <c r="L126" s="165"/>
      <c r="M126" s="170"/>
      <c r="N126" s="171"/>
      <c r="O126" s="171"/>
      <c r="P126" s="172">
        <f>SUM(P127:P135)</f>
        <v>0</v>
      </c>
      <c r="Q126" s="171"/>
      <c r="R126" s="172">
        <f>SUM(R127:R135)</f>
        <v>0</v>
      </c>
      <c r="S126" s="171"/>
      <c r="T126" s="173">
        <f>SUM(T127:T135)</f>
        <v>1130.0600000000002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66" t="s">
        <v>83</v>
      </c>
      <c r="AT126" s="174" t="s">
        <v>75</v>
      </c>
      <c r="AU126" s="174" t="s">
        <v>83</v>
      </c>
      <c r="AY126" s="166" t="s">
        <v>141</v>
      </c>
      <c r="BK126" s="175">
        <f>SUM(BK127:BK135)</f>
        <v>0</v>
      </c>
    </row>
    <row r="127" s="2" customFormat="1" ht="24.15" customHeight="1">
      <c r="A127" s="37"/>
      <c r="B127" s="178"/>
      <c r="C127" s="179" t="s">
        <v>83</v>
      </c>
      <c r="D127" s="179" t="s">
        <v>143</v>
      </c>
      <c r="E127" s="180" t="s">
        <v>144</v>
      </c>
      <c r="F127" s="181" t="s">
        <v>145</v>
      </c>
      <c r="G127" s="182" t="s">
        <v>146</v>
      </c>
      <c r="H127" s="183">
        <v>436</v>
      </c>
      <c r="I127" s="184"/>
      <c r="J127" s="185">
        <f>ROUND(I127*H127,2)</f>
        <v>0</v>
      </c>
      <c r="K127" s="181" t="s">
        <v>147</v>
      </c>
      <c r="L127" s="38"/>
      <c r="M127" s="186" t="s">
        <v>1</v>
      </c>
      <c r="N127" s="187" t="s">
        <v>41</v>
      </c>
      <c r="O127" s="76"/>
      <c r="P127" s="188">
        <f>O127*H127</f>
        <v>0</v>
      </c>
      <c r="Q127" s="188">
        <v>0</v>
      </c>
      <c r="R127" s="188">
        <f>Q127*H127</f>
        <v>0</v>
      </c>
      <c r="S127" s="188">
        <v>0.26000000000000001</v>
      </c>
      <c r="T127" s="189">
        <f>S127*H127</f>
        <v>113.36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90" t="s">
        <v>148</v>
      </c>
      <c r="AT127" s="190" t="s">
        <v>143</v>
      </c>
      <c r="AU127" s="190" t="s">
        <v>85</v>
      </c>
      <c r="AY127" s="18" t="s">
        <v>141</v>
      </c>
      <c r="BE127" s="191">
        <f>IF(N127="základní",J127,0)</f>
        <v>0</v>
      </c>
      <c r="BF127" s="191">
        <f>IF(N127="snížená",J127,0)</f>
        <v>0</v>
      </c>
      <c r="BG127" s="191">
        <f>IF(N127="zákl. přenesená",J127,0)</f>
        <v>0</v>
      </c>
      <c r="BH127" s="191">
        <f>IF(N127="sníž. přenesená",J127,0)</f>
        <v>0</v>
      </c>
      <c r="BI127" s="191">
        <f>IF(N127="nulová",J127,0)</f>
        <v>0</v>
      </c>
      <c r="BJ127" s="18" t="s">
        <v>83</v>
      </c>
      <c r="BK127" s="191">
        <f>ROUND(I127*H127,2)</f>
        <v>0</v>
      </c>
      <c r="BL127" s="18" t="s">
        <v>148</v>
      </c>
      <c r="BM127" s="190" t="s">
        <v>149</v>
      </c>
    </row>
    <row r="128" s="13" customFormat="1">
      <c r="A128" s="13"/>
      <c r="B128" s="192"/>
      <c r="C128" s="13"/>
      <c r="D128" s="193" t="s">
        <v>150</v>
      </c>
      <c r="E128" s="194" t="s">
        <v>1</v>
      </c>
      <c r="F128" s="195" t="s">
        <v>151</v>
      </c>
      <c r="G128" s="13"/>
      <c r="H128" s="196">
        <v>436</v>
      </c>
      <c r="I128" s="197"/>
      <c r="J128" s="13"/>
      <c r="K128" s="13"/>
      <c r="L128" s="192"/>
      <c r="M128" s="198"/>
      <c r="N128" s="199"/>
      <c r="O128" s="199"/>
      <c r="P128" s="199"/>
      <c r="Q128" s="199"/>
      <c r="R128" s="199"/>
      <c r="S128" s="199"/>
      <c r="T128" s="200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94" t="s">
        <v>150</v>
      </c>
      <c r="AU128" s="194" t="s">
        <v>85</v>
      </c>
      <c r="AV128" s="13" t="s">
        <v>85</v>
      </c>
      <c r="AW128" s="13" t="s">
        <v>32</v>
      </c>
      <c r="AX128" s="13" t="s">
        <v>83</v>
      </c>
      <c r="AY128" s="194" t="s">
        <v>141</v>
      </c>
    </row>
    <row r="129" s="2" customFormat="1" ht="24.15" customHeight="1">
      <c r="A129" s="37"/>
      <c r="B129" s="178"/>
      <c r="C129" s="179" t="s">
        <v>85</v>
      </c>
      <c r="D129" s="179" t="s">
        <v>143</v>
      </c>
      <c r="E129" s="180" t="s">
        <v>152</v>
      </c>
      <c r="F129" s="181" t="s">
        <v>153</v>
      </c>
      <c r="G129" s="182" t="s">
        <v>146</v>
      </c>
      <c r="H129" s="183">
        <v>550</v>
      </c>
      <c r="I129" s="184"/>
      <c r="J129" s="185">
        <f>ROUND(I129*H129,2)</f>
        <v>0</v>
      </c>
      <c r="K129" s="181" t="s">
        <v>154</v>
      </c>
      <c r="L129" s="38"/>
      <c r="M129" s="186" t="s">
        <v>1</v>
      </c>
      <c r="N129" s="187" t="s">
        <v>41</v>
      </c>
      <c r="O129" s="76"/>
      <c r="P129" s="188">
        <f>O129*H129</f>
        <v>0</v>
      </c>
      <c r="Q129" s="188">
        <v>0</v>
      </c>
      <c r="R129" s="188">
        <f>Q129*H129</f>
        <v>0</v>
      </c>
      <c r="S129" s="188">
        <v>0.098000000000000004</v>
      </c>
      <c r="T129" s="189">
        <f>S129*H129</f>
        <v>53.899999999999999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0" t="s">
        <v>148</v>
      </c>
      <c r="AT129" s="190" t="s">
        <v>143</v>
      </c>
      <c r="AU129" s="190" t="s">
        <v>85</v>
      </c>
      <c r="AY129" s="18" t="s">
        <v>141</v>
      </c>
      <c r="BE129" s="191">
        <f>IF(N129="základní",J129,0)</f>
        <v>0</v>
      </c>
      <c r="BF129" s="191">
        <f>IF(N129="snížená",J129,0)</f>
        <v>0</v>
      </c>
      <c r="BG129" s="191">
        <f>IF(N129="zákl. přenesená",J129,0)</f>
        <v>0</v>
      </c>
      <c r="BH129" s="191">
        <f>IF(N129="sníž. přenesená",J129,0)</f>
        <v>0</v>
      </c>
      <c r="BI129" s="191">
        <f>IF(N129="nulová",J129,0)</f>
        <v>0</v>
      </c>
      <c r="BJ129" s="18" t="s">
        <v>83</v>
      </c>
      <c r="BK129" s="191">
        <f>ROUND(I129*H129,2)</f>
        <v>0</v>
      </c>
      <c r="BL129" s="18" t="s">
        <v>148</v>
      </c>
      <c r="BM129" s="190" t="s">
        <v>155</v>
      </c>
    </row>
    <row r="130" s="2" customFormat="1" ht="24.15" customHeight="1">
      <c r="A130" s="37"/>
      <c r="B130" s="178"/>
      <c r="C130" s="179" t="s">
        <v>156</v>
      </c>
      <c r="D130" s="179" t="s">
        <v>143</v>
      </c>
      <c r="E130" s="180" t="s">
        <v>157</v>
      </c>
      <c r="F130" s="181" t="s">
        <v>158</v>
      </c>
      <c r="G130" s="182" t="s">
        <v>146</v>
      </c>
      <c r="H130" s="183">
        <v>970</v>
      </c>
      <c r="I130" s="184"/>
      <c r="J130" s="185">
        <f>ROUND(I130*H130,2)</f>
        <v>0</v>
      </c>
      <c r="K130" s="181" t="s">
        <v>154</v>
      </c>
      <c r="L130" s="38"/>
      <c r="M130" s="186" t="s">
        <v>1</v>
      </c>
      <c r="N130" s="187" t="s">
        <v>41</v>
      </c>
      <c r="O130" s="76"/>
      <c r="P130" s="188">
        <f>O130*H130</f>
        <v>0</v>
      </c>
      <c r="Q130" s="188">
        <v>0</v>
      </c>
      <c r="R130" s="188">
        <f>Q130*H130</f>
        <v>0</v>
      </c>
      <c r="S130" s="188">
        <v>0.59999999999999998</v>
      </c>
      <c r="T130" s="189">
        <f>S130*H130</f>
        <v>582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0" t="s">
        <v>148</v>
      </c>
      <c r="AT130" s="190" t="s">
        <v>143</v>
      </c>
      <c r="AU130" s="190" t="s">
        <v>85</v>
      </c>
      <c r="AY130" s="18" t="s">
        <v>141</v>
      </c>
      <c r="BE130" s="191">
        <f>IF(N130="základní",J130,0)</f>
        <v>0</v>
      </c>
      <c r="BF130" s="191">
        <f>IF(N130="snížená",J130,0)</f>
        <v>0</v>
      </c>
      <c r="BG130" s="191">
        <f>IF(N130="zákl. přenesená",J130,0)</f>
        <v>0</v>
      </c>
      <c r="BH130" s="191">
        <f>IF(N130="sníž. přenesená",J130,0)</f>
        <v>0</v>
      </c>
      <c r="BI130" s="191">
        <f>IF(N130="nulová",J130,0)</f>
        <v>0</v>
      </c>
      <c r="BJ130" s="18" t="s">
        <v>83</v>
      </c>
      <c r="BK130" s="191">
        <f>ROUND(I130*H130,2)</f>
        <v>0</v>
      </c>
      <c r="BL130" s="18" t="s">
        <v>148</v>
      </c>
      <c r="BM130" s="190" t="s">
        <v>159</v>
      </c>
    </row>
    <row r="131" s="13" customFormat="1">
      <c r="A131" s="13"/>
      <c r="B131" s="192"/>
      <c r="C131" s="13"/>
      <c r="D131" s="193" t="s">
        <v>150</v>
      </c>
      <c r="E131" s="194" t="s">
        <v>1</v>
      </c>
      <c r="F131" s="195" t="s">
        <v>160</v>
      </c>
      <c r="G131" s="13"/>
      <c r="H131" s="196">
        <v>970</v>
      </c>
      <c r="I131" s="197"/>
      <c r="J131" s="13"/>
      <c r="K131" s="13"/>
      <c r="L131" s="192"/>
      <c r="M131" s="198"/>
      <c r="N131" s="199"/>
      <c r="O131" s="199"/>
      <c r="P131" s="199"/>
      <c r="Q131" s="199"/>
      <c r="R131" s="199"/>
      <c r="S131" s="199"/>
      <c r="T131" s="200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194" t="s">
        <v>150</v>
      </c>
      <c r="AU131" s="194" t="s">
        <v>85</v>
      </c>
      <c r="AV131" s="13" t="s">
        <v>85</v>
      </c>
      <c r="AW131" s="13" t="s">
        <v>32</v>
      </c>
      <c r="AX131" s="13" t="s">
        <v>83</v>
      </c>
      <c r="AY131" s="194" t="s">
        <v>141</v>
      </c>
    </row>
    <row r="132" s="2" customFormat="1" ht="16.5" customHeight="1">
      <c r="A132" s="37"/>
      <c r="B132" s="178"/>
      <c r="C132" s="179" t="s">
        <v>148</v>
      </c>
      <c r="D132" s="179" t="s">
        <v>143</v>
      </c>
      <c r="E132" s="180" t="s">
        <v>161</v>
      </c>
      <c r="F132" s="181" t="s">
        <v>162</v>
      </c>
      <c r="G132" s="182" t="s">
        <v>163</v>
      </c>
      <c r="H132" s="183">
        <v>480</v>
      </c>
      <c r="I132" s="184"/>
      <c r="J132" s="185">
        <f>ROUND(I132*H132,2)</f>
        <v>0</v>
      </c>
      <c r="K132" s="181" t="s">
        <v>147</v>
      </c>
      <c r="L132" s="38"/>
      <c r="M132" s="186" t="s">
        <v>1</v>
      </c>
      <c r="N132" s="187" t="s">
        <v>41</v>
      </c>
      <c r="O132" s="76"/>
      <c r="P132" s="188">
        <f>O132*H132</f>
        <v>0</v>
      </c>
      <c r="Q132" s="188">
        <v>0</v>
      </c>
      <c r="R132" s="188">
        <f>Q132*H132</f>
        <v>0</v>
      </c>
      <c r="S132" s="188">
        <v>0.28999999999999998</v>
      </c>
      <c r="T132" s="189">
        <f>S132*H132</f>
        <v>139.19999999999999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90" t="s">
        <v>148</v>
      </c>
      <c r="AT132" s="190" t="s">
        <v>143</v>
      </c>
      <c r="AU132" s="190" t="s">
        <v>85</v>
      </c>
      <c r="AY132" s="18" t="s">
        <v>141</v>
      </c>
      <c r="BE132" s="191">
        <f>IF(N132="základní",J132,0)</f>
        <v>0</v>
      </c>
      <c r="BF132" s="191">
        <f>IF(N132="snížená",J132,0)</f>
        <v>0</v>
      </c>
      <c r="BG132" s="191">
        <f>IF(N132="zákl. přenesená",J132,0)</f>
        <v>0</v>
      </c>
      <c r="BH132" s="191">
        <f>IF(N132="sníž. přenesená",J132,0)</f>
        <v>0</v>
      </c>
      <c r="BI132" s="191">
        <f>IF(N132="nulová",J132,0)</f>
        <v>0</v>
      </c>
      <c r="BJ132" s="18" t="s">
        <v>83</v>
      </c>
      <c r="BK132" s="191">
        <f>ROUND(I132*H132,2)</f>
        <v>0</v>
      </c>
      <c r="BL132" s="18" t="s">
        <v>148</v>
      </c>
      <c r="BM132" s="190" t="s">
        <v>164</v>
      </c>
    </row>
    <row r="133" s="2" customFormat="1" ht="16.5" customHeight="1">
      <c r="A133" s="37"/>
      <c r="B133" s="178"/>
      <c r="C133" s="179" t="s">
        <v>165</v>
      </c>
      <c r="D133" s="179" t="s">
        <v>143</v>
      </c>
      <c r="E133" s="180" t="s">
        <v>166</v>
      </c>
      <c r="F133" s="181" t="s">
        <v>167</v>
      </c>
      <c r="G133" s="182" t="s">
        <v>163</v>
      </c>
      <c r="H133" s="183">
        <v>640</v>
      </c>
      <c r="I133" s="184"/>
      <c r="J133" s="185">
        <f>ROUND(I133*H133,2)</f>
        <v>0</v>
      </c>
      <c r="K133" s="181" t="s">
        <v>154</v>
      </c>
      <c r="L133" s="38"/>
      <c r="M133" s="186" t="s">
        <v>1</v>
      </c>
      <c r="N133" s="187" t="s">
        <v>41</v>
      </c>
      <c r="O133" s="76"/>
      <c r="P133" s="188">
        <f>O133*H133</f>
        <v>0</v>
      </c>
      <c r="Q133" s="188">
        <v>0</v>
      </c>
      <c r="R133" s="188">
        <f>Q133*H133</f>
        <v>0</v>
      </c>
      <c r="S133" s="188">
        <v>0.20499999999999999</v>
      </c>
      <c r="T133" s="189">
        <f>S133*H133</f>
        <v>131.19999999999999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0" t="s">
        <v>148</v>
      </c>
      <c r="AT133" s="190" t="s">
        <v>143</v>
      </c>
      <c r="AU133" s="190" t="s">
        <v>85</v>
      </c>
      <c r="AY133" s="18" t="s">
        <v>141</v>
      </c>
      <c r="BE133" s="191">
        <f>IF(N133="základní",J133,0)</f>
        <v>0</v>
      </c>
      <c r="BF133" s="191">
        <f>IF(N133="snížená",J133,0)</f>
        <v>0</v>
      </c>
      <c r="BG133" s="191">
        <f>IF(N133="zákl. přenesená",J133,0)</f>
        <v>0</v>
      </c>
      <c r="BH133" s="191">
        <f>IF(N133="sníž. přenesená",J133,0)</f>
        <v>0</v>
      </c>
      <c r="BI133" s="191">
        <f>IF(N133="nulová",J133,0)</f>
        <v>0</v>
      </c>
      <c r="BJ133" s="18" t="s">
        <v>83</v>
      </c>
      <c r="BK133" s="191">
        <f>ROUND(I133*H133,2)</f>
        <v>0</v>
      </c>
      <c r="BL133" s="18" t="s">
        <v>148</v>
      </c>
      <c r="BM133" s="190" t="s">
        <v>168</v>
      </c>
    </row>
    <row r="134" s="2" customFormat="1" ht="16.5" customHeight="1">
      <c r="A134" s="37"/>
      <c r="B134" s="178"/>
      <c r="C134" s="179" t="s">
        <v>169</v>
      </c>
      <c r="D134" s="179" t="s">
        <v>143</v>
      </c>
      <c r="E134" s="180" t="s">
        <v>170</v>
      </c>
      <c r="F134" s="181" t="s">
        <v>171</v>
      </c>
      <c r="G134" s="182" t="s">
        <v>163</v>
      </c>
      <c r="H134" s="183">
        <v>960</v>
      </c>
      <c r="I134" s="184"/>
      <c r="J134" s="185">
        <f>ROUND(I134*H134,2)</f>
        <v>0</v>
      </c>
      <c r="K134" s="181" t="s">
        <v>147</v>
      </c>
      <c r="L134" s="38"/>
      <c r="M134" s="186" t="s">
        <v>1</v>
      </c>
      <c r="N134" s="187" t="s">
        <v>41</v>
      </c>
      <c r="O134" s="76"/>
      <c r="P134" s="188">
        <f>O134*H134</f>
        <v>0</v>
      </c>
      <c r="Q134" s="188">
        <v>0</v>
      </c>
      <c r="R134" s="188">
        <f>Q134*H134</f>
        <v>0</v>
      </c>
      <c r="S134" s="188">
        <v>0.11500000000000001</v>
      </c>
      <c r="T134" s="189">
        <f>S134*H134</f>
        <v>110.40000000000001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90" t="s">
        <v>148</v>
      </c>
      <c r="AT134" s="190" t="s">
        <v>143</v>
      </c>
      <c r="AU134" s="190" t="s">
        <v>85</v>
      </c>
      <c r="AY134" s="18" t="s">
        <v>141</v>
      </c>
      <c r="BE134" s="191">
        <f>IF(N134="základní",J134,0)</f>
        <v>0</v>
      </c>
      <c r="BF134" s="191">
        <f>IF(N134="snížená",J134,0)</f>
        <v>0</v>
      </c>
      <c r="BG134" s="191">
        <f>IF(N134="zákl. přenesená",J134,0)</f>
        <v>0</v>
      </c>
      <c r="BH134" s="191">
        <f>IF(N134="sníž. přenesená",J134,0)</f>
        <v>0</v>
      </c>
      <c r="BI134" s="191">
        <f>IF(N134="nulová",J134,0)</f>
        <v>0</v>
      </c>
      <c r="BJ134" s="18" t="s">
        <v>83</v>
      </c>
      <c r="BK134" s="191">
        <f>ROUND(I134*H134,2)</f>
        <v>0</v>
      </c>
      <c r="BL134" s="18" t="s">
        <v>148</v>
      </c>
      <c r="BM134" s="190" t="s">
        <v>172</v>
      </c>
    </row>
    <row r="135" s="13" customFormat="1">
      <c r="A135" s="13"/>
      <c r="B135" s="192"/>
      <c r="C135" s="13"/>
      <c r="D135" s="193" t="s">
        <v>150</v>
      </c>
      <c r="E135" s="194" t="s">
        <v>1</v>
      </c>
      <c r="F135" s="195" t="s">
        <v>173</v>
      </c>
      <c r="G135" s="13"/>
      <c r="H135" s="196">
        <v>960</v>
      </c>
      <c r="I135" s="197"/>
      <c r="J135" s="13"/>
      <c r="K135" s="13"/>
      <c r="L135" s="192"/>
      <c r="M135" s="198"/>
      <c r="N135" s="199"/>
      <c r="O135" s="199"/>
      <c r="P135" s="199"/>
      <c r="Q135" s="199"/>
      <c r="R135" s="199"/>
      <c r="S135" s="199"/>
      <c r="T135" s="20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94" t="s">
        <v>150</v>
      </c>
      <c r="AU135" s="194" t="s">
        <v>85</v>
      </c>
      <c r="AV135" s="13" t="s">
        <v>85</v>
      </c>
      <c r="AW135" s="13" t="s">
        <v>32</v>
      </c>
      <c r="AX135" s="13" t="s">
        <v>83</v>
      </c>
      <c r="AY135" s="194" t="s">
        <v>141</v>
      </c>
    </row>
    <row r="136" s="12" customFormat="1" ht="22.8" customHeight="1">
      <c r="A136" s="12"/>
      <c r="B136" s="165"/>
      <c r="C136" s="12"/>
      <c r="D136" s="166" t="s">
        <v>75</v>
      </c>
      <c r="E136" s="176" t="s">
        <v>174</v>
      </c>
      <c r="F136" s="176" t="s">
        <v>175</v>
      </c>
      <c r="G136" s="12"/>
      <c r="H136" s="12"/>
      <c r="I136" s="168"/>
      <c r="J136" s="177">
        <f>BK136</f>
        <v>0</v>
      </c>
      <c r="K136" s="12"/>
      <c r="L136" s="165"/>
      <c r="M136" s="170"/>
      <c r="N136" s="171"/>
      <c r="O136" s="171"/>
      <c r="P136" s="172">
        <f>SUM(P137:P138)</f>
        <v>0</v>
      </c>
      <c r="Q136" s="171"/>
      <c r="R136" s="172">
        <f>SUM(R137:R138)</f>
        <v>0</v>
      </c>
      <c r="S136" s="171"/>
      <c r="T136" s="173">
        <f>SUM(T137:T138)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66" t="s">
        <v>83</v>
      </c>
      <c r="AT136" s="174" t="s">
        <v>75</v>
      </c>
      <c r="AU136" s="174" t="s">
        <v>83</v>
      </c>
      <c r="AY136" s="166" t="s">
        <v>141</v>
      </c>
      <c r="BK136" s="175">
        <f>SUM(BK137:BK138)</f>
        <v>0</v>
      </c>
    </row>
    <row r="137" s="2" customFormat="1" ht="24.15" customHeight="1">
      <c r="A137" s="37"/>
      <c r="B137" s="178"/>
      <c r="C137" s="179" t="s">
        <v>176</v>
      </c>
      <c r="D137" s="179" t="s">
        <v>143</v>
      </c>
      <c r="E137" s="180" t="s">
        <v>177</v>
      </c>
      <c r="F137" s="181" t="s">
        <v>178</v>
      </c>
      <c r="G137" s="182" t="s">
        <v>163</v>
      </c>
      <c r="H137" s="183">
        <v>480</v>
      </c>
      <c r="I137" s="184"/>
      <c r="J137" s="185">
        <f>ROUND(I137*H137,2)</f>
        <v>0</v>
      </c>
      <c r="K137" s="181" t="s">
        <v>147</v>
      </c>
      <c r="L137" s="38"/>
      <c r="M137" s="186" t="s">
        <v>1</v>
      </c>
      <c r="N137" s="187" t="s">
        <v>41</v>
      </c>
      <c r="O137" s="76"/>
      <c r="P137" s="188">
        <f>O137*H137</f>
        <v>0</v>
      </c>
      <c r="Q137" s="188">
        <v>0</v>
      </c>
      <c r="R137" s="188">
        <f>Q137*H137</f>
        <v>0</v>
      </c>
      <c r="S137" s="188">
        <v>0</v>
      </c>
      <c r="T137" s="18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0" t="s">
        <v>148</v>
      </c>
      <c r="AT137" s="190" t="s">
        <v>143</v>
      </c>
      <c r="AU137" s="190" t="s">
        <v>85</v>
      </c>
      <c r="AY137" s="18" t="s">
        <v>141</v>
      </c>
      <c r="BE137" s="191">
        <f>IF(N137="základní",J137,0)</f>
        <v>0</v>
      </c>
      <c r="BF137" s="191">
        <f>IF(N137="snížená",J137,0)</f>
        <v>0</v>
      </c>
      <c r="BG137" s="191">
        <f>IF(N137="zákl. přenesená",J137,0)</f>
        <v>0</v>
      </c>
      <c r="BH137" s="191">
        <f>IF(N137="sníž. přenesená",J137,0)</f>
        <v>0</v>
      </c>
      <c r="BI137" s="191">
        <f>IF(N137="nulová",J137,0)</f>
        <v>0</v>
      </c>
      <c r="BJ137" s="18" t="s">
        <v>83</v>
      </c>
      <c r="BK137" s="191">
        <f>ROUND(I137*H137,2)</f>
        <v>0</v>
      </c>
      <c r="BL137" s="18" t="s">
        <v>148</v>
      </c>
      <c r="BM137" s="190" t="s">
        <v>179</v>
      </c>
    </row>
    <row r="138" s="13" customFormat="1">
      <c r="A138" s="13"/>
      <c r="B138" s="192"/>
      <c r="C138" s="13"/>
      <c r="D138" s="193" t="s">
        <v>150</v>
      </c>
      <c r="E138" s="194" t="s">
        <v>1</v>
      </c>
      <c r="F138" s="195" t="s">
        <v>180</v>
      </c>
      <c r="G138" s="13"/>
      <c r="H138" s="196">
        <v>480</v>
      </c>
      <c r="I138" s="197"/>
      <c r="J138" s="13"/>
      <c r="K138" s="13"/>
      <c r="L138" s="192"/>
      <c r="M138" s="198"/>
      <c r="N138" s="199"/>
      <c r="O138" s="199"/>
      <c r="P138" s="199"/>
      <c r="Q138" s="199"/>
      <c r="R138" s="199"/>
      <c r="S138" s="199"/>
      <c r="T138" s="20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94" t="s">
        <v>150</v>
      </c>
      <c r="AU138" s="194" t="s">
        <v>85</v>
      </c>
      <c r="AV138" s="13" t="s">
        <v>85</v>
      </c>
      <c r="AW138" s="13" t="s">
        <v>32</v>
      </c>
      <c r="AX138" s="13" t="s">
        <v>83</v>
      </c>
      <c r="AY138" s="194" t="s">
        <v>141</v>
      </c>
    </row>
    <row r="139" s="12" customFormat="1" ht="22.8" customHeight="1">
      <c r="A139" s="12"/>
      <c r="B139" s="165"/>
      <c r="C139" s="12"/>
      <c r="D139" s="166" t="s">
        <v>75</v>
      </c>
      <c r="E139" s="176" t="s">
        <v>181</v>
      </c>
      <c r="F139" s="176" t="s">
        <v>182</v>
      </c>
      <c r="G139" s="12"/>
      <c r="H139" s="12"/>
      <c r="I139" s="168"/>
      <c r="J139" s="177">
        <f>BK139</f>
        <v>0</v>
      </c>
      <c r="K139" s="12"/>
      <c r="L139" s="165"/>
      <c r="M139" s="170"/>
      <c r="N139" s="171"/>
      <c r="O139" s="171"/>
      <c r="P139" s="172">
        <f>SUM(P140:P158)</f>
        <v>0</v>
      </c>
      <c r="Q139" s="171"/>
      <c r="R139" s="172">
        <f>SUM(R140:R158)</f>
        <v>0</v>
      </c>
      <c r="S139" s="171"/>
      <c r="T139" s="173">
        <f>SUM(T140:T158)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66" t="s">
        <v>83</v>
      </c>
      <c r="AT139" s="174" t="s">
        <v>75</v>
      </c>
      <c r="AU139" s="174" t="s">
        <v>83</v>
      </c>
      <c r="AY139" s="166" t="s">
        <v>141</v>
      </c>
      <c r="BK139" s="175">
        <f>SUM(BK140:BK158)</f>
        <v>0</v>
      </c>
    </row>
    <row r="140" s="2" customFormat="1" ht="24.15" customHeight="1">
      <c r="A140" s="37"/>
      <c r="B140" s="178"/>
      <c r="C140" s="179" t="s">
        <v>183</v>
      </c>
      <c r="D140" s="179" t="s">
        <v>143</v>
      </c>
      <c r="E140" s="180" t="s">
        <v>184</v>
      </c>
      <c r="F140" s="181" t="s">
        <v>185</v>
      </c>
      <c r="G140" s="182" t="s">
        <v>186</v>
      </c>
      <c r="H140" s="183">
        <v>149.40000000000001</v>
      </c>
      <c r="I140" s="184"/>
      <c r="J140" s="185">
        <f>ROUND(I140*H140,2)</f>
        <v>0</v>
      </c>
      <c r="K140" s="181" t="s">
        <v>147</v>
      </c>
      <c r="L140" s="38"/>
      <c r="M140" s="186" t="s">
        <v>1</v>
      </c>
      <c r="N140" s="187" t="s">
        <v>41</v>
      </c>
      <c r="O140" s="76"/>
      <c r="P140" s="188">
        <f>O140*H140</f>
        <v>0</v>
      </c>
      <c r="Q140" s="188">
        <v>0</v>
      </c>
      <c r="R140" s="188">
        <f>Q140*H140</f>
        <v>0</v>
      </c>
      <c r="S140" s="188">
        <v>0</v>
      </c>
      <c r="T140" s="189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0" t="s">
        <v>148</v>
      </c>
      <c r="AT140" s="190" t="s">
        <v>143</v>
      </c>
      <c r="AU140" s="190" t="s">
        <v>85</v>
      </c>
      <c r="AY140" s="18" t="s">
        <v>141</v>
      </c>
      <c r="BE140" s="191">
        <f>IF(N140="základní",J140,0)</f>
        <v>0</v>
      </c>
      <c r="BF140" s="191">
        <f>IF(N140="snížená",J140,0)</f>
        <v>0</v>
      </c>
      <c r="BG140" s="191">
        <f>IF(N140="zákl. přenesená",J140,0)</f>
        <v>0</v>
      </c>
      <c r="BH140" s="191">
        <f>IF(N140="sníž. přenesená",J140,0)</f>
        <v>0</v>
      </c>
      <c r="BI140" s="191">
        <f>IF(N140="nulová",J140,0)</f>
        <v>0</v>
      </c>
      <c r="BJ140" s="18" t="s">
        <v>83</v>
      </c>
      <c r="BK140" s="191">
        <f>ROUND(I140*H140,2)</f>
        <v>0</v>
      </c>
      <c r="BL140" s="18" t="s">
        <v>148</v>
      </c>
      <c r="BM140" s="190" t="s">
        <v>187</v>
      </c>
    </row>
    <row r="141" s="13" customFormat="1">
      <c r="A141" s="13"/>
      <c r="B141" s="192"/>
      <c r="C141" s="13"/>
      <c r="D141" s="193" t="s">
        <v>150</v>
      </c>
      <c r="E141" s="194" t="s">
        <v>1</v>
      </c>
      <c r="F141" s="195" t="s">
        <v>188</v>
      </c>
      <c r="G141" s="13"/>
      <c r="H141" s="196">
        <v>60</v>
      </c>
      <c r="I141" s="197"/>
      <c r="J141" s="13"/>
      <c r="K141" s="13"/>
      <c r="L141" s="192"/>
      <c r="M141" s="198"/>
      <c r="N141" s="199"/>
      <c r="O141" s="199"/>
      <c r="P141" s="199"/>
      <c r="Q141" s="199"/>
      <c r="R141" s="199"/>
      <c r="S141" s="199"/>
      <c r="T141" s="20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194" t="s">
        <v>150</v>
      </c>
      <c r="AU141" s="194" t="s">
        <v>85</v>
      </c>
      <c r="AV141" s="13" t="s">
        <v>85</v>
      </c>
      <c r="AW141" s="13" t="s">
        <v>32</v>
      </c>
      <c r="AX141" s="13" t="s">
        <v>76</v>
      </c>
      <c r="AY141" s="194" t="s">
        <v>141</v>
      </c>
    </row>
    <row r="142" s="13" customFormat="1">
      <c r="A142" s="13"/>
      <c r="B142" s="192"/>
      <c r="C142" s="13"/>
      <c r="D142" s="193" t="s">
        <v>150</v>
      </c>
      <c r="E142" s="194" t="s">
        <v>1</v>
      </c>
      <c r="F142" s="195" t="s">
        <v>189</v>
      </c>
      <c r="G142" s="13"/>
      <c r="H142" s="196">
        <v>24</v>
      </c>
      <c r="I142" s="197"/>
      <c r="J142" s="13"/>
      <c r="K142" s="13"/>
      <c r="L142" s="192"/>
      <c r="M142" s="198"/>
      <c r="N142" s="199"/>
      <c r="O142" s="199"/>
      <c r="P142" s="199"/>
      <c r="Q142" s="199"/>
      <c r="R142" s="199"/>
      <c r="S142" s="199"/>
      <c r="T142" s="20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94" t="s">
        <v>150</v>
      </c>
      <c r="AU142" s="194" t="s">
        <v>85</v>
      </c>
      <c r="AV142" s="13" t="s">
        <v>85</v>
      </c>
      <c r="AW142" s="13" t="s">
        <v>32</v>
      </c>
      <c r="AX142" s="13" t="s">
        <v>76</v>
      </c>
      <c r="AY142" s="194" t="s">
        <v>141</v>
      </c>
    </row>
    <row r="143" s="13" customFormat="1">
      <c r="A143" s="13"/>
      <c r="B143" s="192"/>
      <c r="C143" s="13"/>
      <c r="D143" s="193" t="s">
        <v>150</v>
      </c>
      <c r="E143" s="194" t="s">
        <v>1</v>
      </c>
      <c r="F143" s="195" t="s">
        <v>190</v>
      </c>
      <c r="G143" s="13"/>
      <c r="H143" s="196">
        <v>65.400000000000006</v>
      </c>
      <c r="I143" s="197"/>
      <c r="J143" s="13"/>
      <c r="K143" s="13"/>
      <c r="L143" s="192"/>
      <c r="M143" s="198"/>
      <c r="N143" s="199"/>
      <c r="O143" s="199"/>
      <c r="P143" s="199"/>
      <c r="Q143" s="199"/>
      <c r="R143" s="199"/>
      <c r="S143" s="199"/>
      <c r="T143" s="20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194" t="s">
        <v>150</v>
      </c>
      <c r="AU143" s="194" t="s">
        <v>85</v>
      </c>
      <c r="AV143" s="13" t="s">
        <v>85</v>
      </c>
      <c r="AW143" s="13" t="s">
        <v>32</v>
      </c>
      <c r="AX143" s="13" t="s">
        <v>76</v>
      </c>
      <c r="AY143" s="194" t="s">
        <v>141</v>
      </c>
    </row>
    <row r="144" s="14" customFormat="1">
      <c r="A144" s="14"/>
      <c r="B144" s="201"/>
      <c r="C144" s="14"/>
      <c r="D144" s="193" t="s">
        <v>150</v>
      </c>
      <c r="E144" s="202" t="s">
        <v>1</v>
      </c>
      <c r="F144" s="203" t="s">
        <v>191</v>
      </c>
      <c r="G144" s="14"/>
      <c r="H144" s="204">
        <v>149.40000000000001</v>
      </c>
      <c r="I144" s="205"/>
      <c r="J144" s="14"/>
      <c r="K144" s="14"/>
      <c r="L144" s="201"/>
      <c r="M144" s="206"/>
      <c r="N144" s="207"/>
      <c r="O144" s="207"/>
      <c r="P144" s="207"/>
      <c r="Q144" s="207"/>
      <c r="R144" s="207"/>
      <c r="S144" s="207"/>
      <c r="T144" s="208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02" t="s">
        <v>150</v>
      </c>
      <c r="AU144" s="202" t="s">
        <v>85</v>
      </c>
      <c r="AV144" s="14" t="s">
        <v>148</v>
      </c>
      <c r="AW144" s="14" t="s">
        <v>32</v>
      </c>
      <c r="AX144" s="14" t="s">
        <v>83</v>
      </c>
      <c r="AY144" s="202" t="s">
        <v>141</v>
      </c>
    </row>
    <row r="145" s="2" customFormat="1" ht="21.75" customHeight="1">
      <c r="A145" s="37"/>
      <c r="B145" s="178"/>
      <c r="C145" s="179" t="s">
        <v>174</v>
      </c>
      <c r="D145" s="179" t="s">
        <v>143</v>
      </c>
      <c r="E145" s="180" t="s">
        <v>192</v>
      </c>
      <c r="F145" s="181" t="s">
        <v>193</v>
      </c>
      <c r="G145" s="182" t="s">
        <v>186</v>
      </c>
      <c r="H145" s="183">
        <v>980.65999999999997</v>
      </c>
      <c r="I145" s="184"/>
      <c r="J145" s="185">
        <f>ROUND(I145*H145,2)</f>
        <v>0</v>
      </c>
      <c r="K145" s="181" t="s">
        <v>147</v>
      </c>
      <c r="L145" s="38"/>
      <c r="M145" s="186" t="s">
        <v>1</v>
      </c>
      <c r="N145" s="187" t="s">
        <v>41</v>
      </c>
      <c r="O145" s="76"/>
      <c r="P145" s="188">
        <f>O145*H145</f>
        <v>0</v>
      </c>
      <c r="Q145" s="188">
        <v>0</v>
      </c>
      <c r="R145" s="188">
        <f>Q145*H145</f>
        <v>0</v>
      </c>
      <c r="S145" s="188">
        <v>0</v>
      </c>
      <c r="T145" s="189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90" t="s">
        <v>148</v>
      </c>
      <c r="AT145" s="190" t="s">
        <v>143</v>
      </c>
      <c r="AU145" s="190" t="s">
        <v>85</v>
      </c>
      <c r="AY145" s="18" t="s">
        <v>141</v>
      </c>
      <c r="BE145" s="191">
        <f>IF(N145="základní",J145,0)</f>
        <v>0</v>
      </c>
      <c r="BF145" s="191">
        <f>IF(N145="snížená",J145,0)</f>
        <v>0</v>
      </c>
      <c r="BG145" s="191">
        <f>IF(N145="zákl. přenesená",J145,0)</f>
        <v>0</v>
      </c>
      <c r="BH145" s="191">
        <f>IF(N145="sníž. přenesená",J145,0)</f>
        <v>0</v>
      </c>
      <c r="BI145" s="191">
        <f>IF(N145="nulová",J145,0)</f>
        <v>0</v>
      </c>
      <c r="BJ145" s="18" t="s">
        <v>83</v>
      </c>
      <c r="BK145" s="191">
        <f>ROUND(I145*H145,2)</f>
        <v>0</v>
      </c>
      <c r="BL145" s="18" t="s">
        <v>148</v>
      </c>
      <c r="BM145" s="190" t="s">
        <v>194</v>
      </c>
    </row>
    <row r="146" s="13" customFormat="1">
      <c r="A146" s="13"/>
      <c r="B146" s="192"/>
      <c r="C146" s="13"/>
      <c r="D146" s="193" t="s">
        <v>150</v>
      </c>
      <c r="E146" s="194" t="s">
        <v>1</v>
      </c>
      <c r="F146" s="195" t="s">
        <v>195</v>
      </c>
      <c r="G146" s="13"/>
      <c r="H146" s="196">
        <v>1130.06</v>
      </c>
      <c r="I146" s="197"/>
      <c r="J146" s="13"/>
      <c r="K146" s="13"/>
      <c r="L146" s="192"/>
      <c r="M146" s="198"/>
      <c r="N146" s="199"/>
      <c r="O146" s="199"/>
      <c r="P146" s="199"/>
      <c r="Q146" s="199"/>
      <c r="R146" s="199"/>
      <c r="S146" s="199"/>
      <c r="T146" s="20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94" t="s">
        <v>150</v>
      </c>
      <c r="AU146" s="194" t="s">
        <v>85</v>
      </c>
      <c r="AV146" s="13" t="s">
        <v>85</v>
      </c>
      <c r="AW146" s="13" t="s">
        <v>32</v>
      </c>
      <c r="AX146" s="13" t="s">
        <v>76</v>
      </c>
      <c r="AY146" s="194" t="s">
        <v>141</v>
      </c>
    </row>
    <row r="147" s="13" customFormat="1">
      <c r="A147" s="13"/>
      <c r="B147" s="192"/>
      <c r="C147" s="13"/>
      <c r="D147" s="193" t="s">
        <v>150</v>
      </c>
      <c r="E147" s="194" t="s">
        <v>1</v>
      </c>
      <c r="F147" s="195" t="s">
        <v>196</v>
      </c>
      <c r="G147" s="13"/>
      <c r="H147" s="196">
        <v>-149.40000000000001</v>
      </c>
      <c r="I147" s="197"/>
      <c r="J147" s="13"/>
      <c r="K147" s="13"/>
      <c r="L147" s="192"/>
      <c r="M147" s="198"/>
      <c r="N147" s="199"/>
      <c r="O147" s="199"/>
      <c r="P147" s="199"/>
      <c r="Q147" s="199"/>
      <c r="R147" s="199"/>
      <c r="S147" s="199"/>
      <c r="T147" s="20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94" t="s">
        <v>150</v>
      </c>
      <c r="AU147" s="194" t="s">
        <v>85</v>
      </c>
      <c r="AV147" s="13" t="s">
        <v>85</v>
      </c>
      <c r="AW147" s="13" t="s">
        <v>32</v>
      </c>
      <c r="AX147" s="13" t="s">
        <v>76</v>
      </c>
      <c r="AY147" s="194" t="s">
        <v>141</v>
      </c>
    </row>
    <row r="148" s="14" customFormat="1">
      <c r="A148" s="14"/>
      <c r="B148" s="201"/>
      <c r="C148" s="14"/>
      <c r="D148" s="193" t="s">
        <v>150</v>
      </c>
      <c r="E148" s="202" t="s">
        <v>1</v>
      </c>
      <c r="F148" s="203" t="s">
        <v>191</v>
      </c>
      <c r="G148" s="14"/>
      <c r="H148" s="204">
        <v>980.65999999999997</v>
      </c>
      <c r="I148" s="205"/>
      <c r="J148" s="14"/>
      <c r="K148" s="14"/>
      <c r="L148" s="201"/>
      <c r="M148" s="206"/>
      <c r="N148" s="207"/>
      <c r="O148" s="207"/>
      <c r="P148" s="207"/>
      <c r="Q148" s="207"/>
      <c r="R148" s="207"/>
      <c r="S148" s="207"/>
      <c r="T148" s="208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02" t="s">
        <v>150</v>
      </c>
      <c r="AU148" s="202" t="s">
        <v>85</v>
      </c>
      <c r="AV148" s="14" t="s">
        <v>148</v>
      </c>
      <c r="AW148" s="14" t="s">
        <v>32</v>
      </c>
      <c r="AX148" s="14" t="s">
        <v>83</v>
      </c>
      <c r="AY148" s="202" t="s">
        <v>141</v>
      </c>
    </row>
    <row r="149" s="2" customFormat="1" ht="24.15" customHeight="1">
      <c r="A149" s="37"/>
      <c r="B149" s="178"/>
      <c r="C149" s="179" t="s">
        <v>197</v>
      </c>
      <c r="D149" s="179" t="s">
        <v>143</v>
      </c>
      <c r="E149" s="180" t="s">
        <v>198</v>
      </c>
      <c r="F149" s="181" t="s">
        <v>199</v>
      </c>
      <c r="G149" s="182" t="s">
        <v>186</v>
      </c>
      <c r="H149" s="183">
        <v>2941.98</v>
      </c>
      <c r="I149" s="184"/>
      <c r="J149" s="185">
        <f>ROUND(I149*H149,2)</f>
        <v>0</v>
      </c>
      <c r="K149" s="181" t="s">
        <v>147</v>
      </c>
      <c r="L149" s="38"/>
      <c r="M149" s="186" t="s">
        <v>1</v>
      </c>
      <c r="N149" s="187" t="s">
        <v>41</v>
      </c>
      <c r="O149" s="76"/>
      <c r="P149" s="188">
        <f>O149*H149</f>
        <v>0</v>
      </c>
      <c r="Q149" s="188">
        <v>0</v>
      </c>
      <c r="R149" s="188">
        <f>Q149*H149</f>
        <v>0</v>
      </c>
      <c r="S149" s="188">
        <v>0</v>
      </c>
      <c r="T149" s="189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90" t="s">
        <v>148</v>
      </c>
      <c r="AT149" s="190" t="s">
        <v>143</v>
      </c>
      <c r="AU149" s="190" t="s">
        <v>85</v>
      </c>
      <c r="AY149" s="18" t="s">
        <v>141</v>
      </c>
      <c r="BE149" s="191">
        <f>IF(N149="základní",J149,0)</f>
        <v>0</v>
      </c>
      <c r="BF149" s="191">
        <f>IF(N149="snížená",J149,0)</f>
        <v>0</v>
      </c>
      <c r="BG149" s="191">
        <f>IF(N149="zákl. přenesená",J149,0)</f>
        <v>0</v>
      </c>
      <c r="BH149" s="191">
        <f>IF(N149="sníž. přenesená",J149,0)</f>
        <v>0</v>
      </c>
      <c r="BI149" s="191">
        <f>IF(N149="nulová",J149,0)</f>
        <v>0</v>
      </c>
      <c r="BJ149" s="18" t="s">
        <v>83</v>
      </c>
      <c r="BK149" s="191">
        <f>ROUND(I149*H149,2)</f>
        <v>0</v>
      </c>
      <c r="BL149" s="18" t="s">
        <v>148</v>
      </c>
      <c r="BM149" s="190" t="s">
        <v>200</v>
      </c>
    </row>
    <row r="150" s="13" customFormat="1">
      <c r="A150" s="13"/>
      <c r="B150" s="192"/>
      <c r="C150" s="13"/>
      <c r="D150" s="193" t="s">
        <v>150</v>
      </c>
      <c r="E150" s="194" t="s">
        <v>1</v>
      </c>
      <c r="F150" s="195" t="s">
        <v>201</v>
      </c>
      <c r="G150" s="13"/>
      <c r="H150" s="196">
        <v>2941.98</v>
      </c>
      <c r="I150" s="197"/>
      <c r="J150" s="13"/>
      <c r="K150" s="13"/>
      <c r="L150" s="192"/>
      <c r="M150" s="198"/>
      <c r="N150" s="199"/>
      <c r="O150" s="199"/>
      <c r="P150" s="199"/>
      <c r="Q150" s="199"/>
      <c r="R150" s="199"/>
      <c r="S150" s="199"/>
      <c r="T150" s="20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94" t="s">
        <v>150</v>
      </c>
      <c r="AU150" s="194" t="s">
        <v>85</v>
      </c>
      <c r="AV150" s="13" t="s">
        <v>85</v>
      </c>
      <c r="AW150" s="13" t="s">
        <v>32</v>
      </c>
      <c r="AX150" s="13" t="s">
        <v>83</v>
      </c>
      <c r="AY150" s="194" t="s">
        <v>141</v>
      </c>
    </row>
    <row r="151" s="2" customFormat="1" ht="24.15" customHeight="1">
      <c r="A151" s="37"/>
      <c r="B151" s="178"/>
      <c r="C151" s="179" t="s">
        <v>202</v>
      </c>
      <c r="D151" s="179" t="s">
        <v>143</v>
      </c>
      <c r="E151" s="180" t="s">
        <v>203</v>
      </c>
      <c r="F151" s="181" t="s">
        <v>204</v>
      </c>
      <c r="G151" s="182" t="s">
        <v>186</v>
      </c>
      <c r="H151" s="183">
        <v>980.65999999999997</v>
      </c>
      <c r="I151" s="184"/>
      <c r="J151" s="185">
        <f>ROUND(I151*H151,2)</f>
        <v>0</v>
      </c>
      <c r="K151" s="181" t="s">
        <v>147</v>
      </c>
      <c r="L151" s="38"/>
      <c r="M151" s="186" t="s">
        <v>1</v>
      </c>
      <c r="N151" s="187" t="s">
        <v>41</v>
      </c>
      <c r="O151" s="76"/>
      <c r="P151" s="188">
        <f>O151*H151</f>
        <v>0</v>
      </c>
      <c r="Q151" s="188">
        <v>0</v>
      </c>
      <c r="R151" s="188">
        <f>Q151*H151</f>
        <v>0</v>
      </c>
      <c r="S151" s="188">
        <v>0</v>
      </c>
      <c r="T151" s="189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90" t="s">
        <v>148</v>
      </c>
      <c r="AT151" s="190" t="s">
        <v>143</v>
      </c>
      <c r="AU151" s="190" t="s">
        <v>85</v>
      </c>
      <c r="AY151" s="18" t="s">
        <v>141</v>
      </c>
      <c r="BE151" s="191">
        <f>IF(N151="základní",J151,0)</f>
        <v>0</v>
      </c>
      <c r="BF151" s="191">
        <f>IF(N151="snížená",J151,0)</f>
        <v>0</v>
      </c>
      <c r="BG151" s="191">
        <f>IF(N151="zákl. přenesená",J151,0)</f>
        <v>0</v>
      </c>
      <c r="BH151" s="191">
        <f>IF(N151="sníž. přenesená",J151,0)</f>
        <v>0</v>
      </c>
      <c r="BI151" s="191">
        <f>IF(N151="nulová",J151,0)</f>
        <v>0</v>
      </c>
      <c r="BJ151" s="18" t="s">
        <v>83</v>
      </c>
      <c r="BK151" s="191">
        <f>ROUND(I151*H151,2)</f>
        <v>0</v>
      </c>
      <c r="BL151" s="18" t="s">
        <v>148</v>
      </c>
      <c r="BM151" s="190" t="s">
        <v>205</v>
      </c>
    </row>
    <row r="152" s="2" customFormat="1" ht="37.8" customHeight="1">
      <c r="A152" s="37"/>
      <c r="B152" s="178"/>
      <c r="C152" s="179" t="s">
        <v>8</v>
      </c>
      <c r="D152" s="179" t="s">
        <v>143</v>
      </c>
      <c r="E152" s="180" t="s">
        <v>206</v>
      </c>
      <c r="F152" s="181" t="s">
        <v>207</v>
      </c>
      <c r="G152" s="182" t="s">
        <v>186</v>
      </c>
      <c r="H152" s="183">
        <v>344.75999999999999</v>
      </c>
      <c r="I152" s="184"/>
      <c r="J152" s="185">
        <f>ROUND(I152*H152,2)</f>
        <v>0</v>
      </c>
      <c r="K152" s="181" t="s">
        <v>147</v>
      </c>
      <c r="L152" s="38"/>
      <c r="M152" s="186" t="s">
        <v>1</v>
      </c>
      <c r="N152" s="187" t="s">
        <v>41</v>
      </c>
      <c r="O152" s="76"/>
      <c r="P152" s="188">
        <f>O152*H152</f>
        <v>0</v>
      </c>
      <c r="Q152" s="188">
        <v>0</v>
      </c>
      <c r="R152" s="188">
        <f>Q152*H152</f>
        <v>0</v>
      </c>
      <c r="S152" s="188">
        <v>0</v>
      </c>
      <c r="T152" s="189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90" t="s">
        <v>148</v>
      </c>
      <c r="AT152" s="190" t="s">
        <v>143</v>
      </c>
      <c r="AU152" s="190" t="s">
        <v>85</v>
      </c>
      <c r="AY152" s="18" t="s">
        <v>141</v>
      </c>
      <c r="BE152" s="191">
        <f>IF(N152="základní",J152,0)</f>
        <v>0</v>
      </c>
      <c r="BF152" s="191">
        <f>IF(N152="snížená",J152,0)</f>
        <v>0</v>
      </c>
      <c r="BG152" s="191">
        <f>IF(N152="zákl. přenesená",J152,0)</f>
        <v>0</v>
      </c>
      <c r="BH152" s="191">
        <f>IF(N152="sníž. přenesená",J152,0)</f>
        <v>0</v>
      </c>
      <c r="BI152" s="191">
        <f>IF(N152="nulová",J152,0)</f>
        <v>0</v>
      </c>
      <c r="BJ152" s="18" t="s">
        <v>83</v>
      </c>
      <c r="BK152" s="191">
        <f>ROUND(I152*H152,2)</f>
        <v>0</v>
      </c>
      <c r="BL152" s="18" t="s">
        <v>148</v>
      </c>
      <c r="BM152" s="190" t="s">
        <v>208</v>
      </c>
    </row>
    <row r="153" s="13" customFormat="1">
      <c r="A153" s="13"/>
      <c r="B153" s="192"/>
      <c r="C153" s="13"/>
      <c r="D153" s="193" t="s">
        <v>150</v>
      </c>
      <c r="E153" s="194" t="s">
        <v>1</v>
      </c>
      <c r="F153" s="195" t="s">
        <v>195</v>
      </c>
      <c r="G153" s="13"/>
      <c r="H153" s="196">
        <v>1130.06</v>
      </c>
      <c r="I153" s="197"/>
      <c r="J153" s="13"/>
      <c r="K153" s="13"/>
      <c r="L153" s="192"/>
      <c r="M153" s="198"/>
      <c r="N153" s="199"/>
      <c r="O153" s="199"/>
      <c r="P153" s="199"/>
      <c r="Q153" s="199"/>
      <c r="R153" s="199"/>
      <c r="S153" s="199"/>
      <c r="T153" s="20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94" t="s">
        <v>150</v>
      </c>
      <c r="AU153" s="194" t="s">
        <v>85</v>
      </c>
      <c r="AV153" s="13" t="s">
        <v>85</v>
      </c>
      <c r="AW153" s="13" t="s">
        <v>32</v>
      </c>
      <c r="AX153" s="13" t="s">
        <v>76</v>
      </c>
      <c r="AY153" s="194" t="s">
        <v>141</v>
      </c>
    </row>
    <row r="154" s="13" customFormat="1">
      <c r="A154" s="13"/>
      <c r="B154" s="192"/>
      <c r="C154" s="13"/>
      <c r="D154" s="193" t="s">
        <v>150</v>
      </c>
      <c r="E154" s="194" t="s">
        <v>1</v>
      </c>
      <c r="F154" s="195" t="s">
        <v>196</v>
      </c>
      <c r="G154" s="13"/>
      <c r="H154" s="196">
        <v>-149.40000000000001</v>
      </c>
      <c r="I154" s="197"/>
      <c r="J154" s="13"/>
      <c r="K154" s="13"/>
      <c r="L154" s="192"/>
      <c r="M154" s="198"/>
      <c r="N154" s="199"/>
      <c r="O154" s="199"/>
      <c r="P154" s="199"/>
      <c r="Q154" s="199"/>
      <c r="R154" s="199"/>
      <c r="S154" s="199"/>
      <c r="T154" s="20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94" t="s">
        <v>150</v>
      </c>
      <c r="AU154" s="194" t="s">
        <v>85</v>
      </c>
      <c r="AV154" s="13" t="s">
        <v>85</v>
      </c>
      <c r="AW154" s="13" t="s">
        <v>32</v>
      </c>
      <c r="AX154" s="13" t="s">
        <v>76</v>
      </c>
      <c r="AY154" s="194" t="s">
        <v>141</v>
      </c>
    </row>
    <row r="155" s="13" customFormat="1">
      <c r="A155" s="13"/>
      <c r="B155" s="192"/>
      <c r="C155" s="13"/>
      <c r="D155" s="193" t="s">
        <v>150</v>
      </c>
      <c r="E155" s="194" t="s">
        <v>1</v>
      </c>
      <c r="F155" s="195" t="s">
        <v>209</v>
      </c>
      <c r="G155" s="13"/>
      <c r="H155" s="196">
        <v>-635.89999999999998</v>
      </c>
      <c r="I155" s="197"/>
      <c r="J155" s="13"/>
      <c r="K155" s="13"/>
      <c r="L155" s="192"/>
      <c r="M155" s="198"/>
      <c r="N155" s="199"/>
      <c r="O155" s="199"/>
      <c r="P155" s="199"/>
      <c r="Q155" s="199"/>
      <c r="R155" s="199"/>
      <c r="S155" s="199"/>
      <c r="T155" s="20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194" t="s">
        <v>150</v>
      </c>
      <c r="AU155" s="194" t="s">
        <v>85</v>
      </c>
      <c r="AV155" s="13" t="s">
        <v>85</v>
      </c>
      <c r="AW155" s="13" t="s">
        <v>32</v>
      </c>
      <c r="AX155" s="13" t="s">
        <v>76</v>
      </c>
      <c r="AY155" s="194" t="s">
        <v>141</v>
      </c>
    </row>
    <row r="156" s="14" customFormat="1">
      <c r="A156" s="14"/>
      <c r="B156" s="201"/>
      <c r="C156" s="14"/>
      <c r="D156" s="193" t="s">
        <v>150</v>
      </c>
      <c r="E156" s="202" t="s">
        <v>1</v>
      </c>
      <c r="F156" s="203" t="s">
        <v>191</v>
      </c>
      <c r="G156" s="14"/>
      <c r="H156" s="204">
        <v>344.75999999999999</v>
      </c>
      <c r="I156" s="205"/>
      <c r="J156" s="14"/>
      <c r="K156" s="14"/>
      <c r="L156" s="201"/>
      <c r="M156" s="206"/>
      <c r="N156" s="207"/>
      <c r="O156" s="207"/>
      <c r="P156" s="207"/>
      <c r="Q156" s="207"/>
      <c r="R156" s="207"/>
      <c r="S156" s="207"/>
      <c r="T156" s="208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02" t="s">
        <v>150</v>
      </c>
      <c r="AU156" s="202" t="s">
        <v>85</v>
      </c>
      <c r="AV156" s="14" t="s">
        <v>148</v>
      </c>
      <c r="AW156" s="14" t="s">
        <v>32</v>
      </c>
      <c r="AX156" s="14" t="s">
        <v>83</v>
      </c>
      <c r="AY156" s="202" t="s">
        <v>141</v>
      </c>
    </row>
    <row r="157" s="2" customFormat="1" ht="44.25" customHeight="1">
      <c r="A157" s="37"/>
      <c r="B157" s="178"/>
      <c r="C157" s="179" t="s">
        <v>210</v>
      </c>
      <c r="D157" s="179" t="s">
        <v>143</v>
      </c>
      <c r="E157" s="180" t="s">
        <v>211</v>
      </c>
      <c r="F157" s="181" t="s">
        <v>212</v>
      </c>
      <c r="G157" s="182" t="s">
        <v>186</v>
      </c>
      <c r="H157" s="183">
        <v>582</v>
      </c>
      <c r="I157" s="184"/>
      <c r="J157" s="185">
        <f>ROUND(I157*H157,2)</f>
        <v>0</v>
      </c>
      <c r="K157" s="181" t="s">
        <v>147</v>
      </c>
      <c r="L157" s="38"/>
      <c r="M157" s="186" t="s">
        <v>1</v>
      </c>
      <c r="N157" s="187" t="s">
        <v>41</v>
      </c>
      <c r="O157" s="76"/>
      <c r="P157" s="188">
        <f>O157*H157</f>
        <v>0</v>
      </c>
      <c r="Q157" s="188">
        <v>0</v>
      </c>
      <c r="R157" s="188">
        <f>Q157*H157</f>
        <v>0</v>
      </c>
      <c r="S157" s="188">
        <v>0</v>
      </c>
      <c r="T157" s="189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90" t="s">
        <v>148</v>
      </c>
      <c r="AT157" s="190" t="s">
        <v>143</v>
      </c>
      <c r="AU157" s="190" t="s">
        <v>85</v>
      </c>
      <c r="AY157" s="18" t="s">
        <v>141</v>
      </c>
      <c r="BE157" s="191">
        <f>IF(N157="základní",J157,0)</f>
        <v>0</v>
      </c>
      <c r="BF157" s="191">
        <f>IF(N157="snížená",J157,0)</f>
        <v>0</v>
      </c>
      <c r="BG157" s="191">
        <f>IF(N157="zákl. přenesená",J157,0)</f>
        <v>0</v>
      </c>
      <c r="BH157" s="191">
        <f>IF(N157="sníž. přenesená",J157,0)</f>
        <v>0</v>
      </c>
      <c r="BI157" s="191">
        <f>IF(N157="nulová",J157,0)</f>
        <v>0</v>
      </c>
      <c r="BJ157" s="18" t="s">
        <v>83</v>
      </c>
      <c r="BK157" s="191">
        <f>ROUND(I157*H157,2)</f>
        <v>0</v>
      </c>
      <c r="BL157" s="18" t="s">
        <v>148</v>
      </c>
      <c r="BM157" s="190" t="s">
        <v>213</v>
      </c>
    </row>
    <row r="158" s="2" customFormat="1" ht="44.25" customHeight="1">
      <c r="A158" s="37"/>
      <c r="B158" s="178"/>
      <c r="C158" s="179" t="s">
        <v>214</v>
      </c>
      <c r="D158" s="179" t="s">
        <v>143</v>
      </c>
      <c r="E158" s="180" t="s">
        <v>215</v>
      </c>
      <c r="F158" s="181" t="s">
        <v>216</v>
      </c>
      <c r="G158" s="182" t="s">
        <v>186</v>
      </c>
      <c r="H158" s="183">
        <v>53.899999999999999</v>
      </c>
      <c r="I158" s="184"/>
      <c r="J158" s="185">
        <f>ROUND(I158*H158,2)</f>
        <v>0</v>
      </c>
      <c r="K158" s="181" t="s">
        <v>147</v>
      </c>
      <c r="L158" s="38"/>
      <c r="M158" s="209" t="s">
        <v>1</v>
      </c>
      <c r="N158" s="210" t="s">
        <v>41</v>
      </c>
      <c r="O158" s="211"/>
      <c r="P158" s="212">
        <f>O158*H158</f>
        <v>0</v>
      </c>
      <c r="Q158" s="212">
        <v>0</v>
      </c>
      <c r="R158" s="212">
        <f>Q158*H158</f>
        <v>0</v>
      </c>
      <c r="S158" s="212">
        <v>0</v>
      </c>
      <c r="T158" s="213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90" t="s">
        <v>148</v>
      </c>
      <c r="AT158" s="190" t="s">
        <v>143</v>
      </c>
      <c r="AU158" s="190" t="s">
        <v>85</v>
      </c>
      <c r="AY158" s="18" t="s">
        <v>141</v>
      </c>
      <c r="BE158" s="191">
        <f>IF(N158="základní",J158,0)</f>
        <v>0</v>
      </c>
      <c r="BF158" s="191">
        <f>IF(N158="snížená",J158,0)</f>
        <v>0</v>
      </c>
      <c r="BG158" s="191">
        <f>IF(N158="zákl. přenesená",J158,0)</f>
        <v>0</v>
      </c>
      <c r="BH158" s="191">
        <f>IF(N158="sníž. přenesená",J158,0)</f>
        <v>0</v>
      </c>
      <c r="BI158" s="191">
        <f>IF(N158="nulová",J158,0)</f>
        <v>0</v>
      </c>
      <c r="BJ158" s="18" t="s">
        <v>83</v>
      </c>
      <c r="BK158" s="191">
        <f>ROUND(I158*H158,2)</f>
        <v>0</v>
      </c>
      <c r="BL158" s="18" t="s">
        <v>148</v>
      </c>
      <c r="BM158" s="190" t="s">
        <v>217</v>
      </c>
    </row>
    <row r="159" s="2" customFormat="1" ht="6.96" customHeight="1">
      <c r="A159" s="37"/>
      <c r="B159" s="59"/>
      <c r="C159" s="60"/>
      <c r="D159" s="60"/>
      <c r="E159" s="60"/>
      <c r="F159" s="60"/>
      <c r="G159" s="60"/>
      <c r="H159" s="60"/>
      <c r="I159" s="60"/>
      <c r="J159" s="60"/>
      <c r="K159" s="60"/>
      <c r="L159" s="38"/>
      <c r="M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</row>
  </sheetData>
  <autoFilter ref="C123:K15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93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="1" customFormat="1" ht="24.96" customHeight="1">
      <c r="B4" s="21"/>
      <c r="D4" s="22" t="s">
        <v>112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Oprava veřejného prostranství na ul. Javoříčko, Šumperk</v>
      </c>
      <c r="F7" s="31"/>
      <c r="G7" s="31"/>
      <c r="H7" s="31"/>
      <c r="L7" s="21"/>
    </row>
    <row r="8" s="1" customFormat="1" ht="12" customHeight="1">
      <c r="B8" s="21"/>
      <c r="D8" s="31" t="s">
        <v>113</v>
      </c>
      <c r="L8" s="21"/>
    </row>
    <row r="9" s="2" customFormat="1" ht="16.5" customHeight="1">
      <c r="A9" s="37"/>
      <c r="B9" s="38"/>
      <c r="C9" s="37"/>
      <c r="D9" s="37"/>
      <c r="E9" s="128" t="s">
        <v>114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115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218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16. 5. 2025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">
        <v>1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">
        <v>26</v>
      </c>
      <c r="F17" s="37"/>
      <c r="G17" s="37"/>
      <c r="H17" s="37"/>
      <c r="I17" s="31" t="s">
        <v>27</v>
      </c>
      <c r="J17" s="26" t="s">
        <v>1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28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27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30</v>
      </c>
      <c r="E22" s="37"/>
      <c r="F22" s="37"/>
      <c r="G22" s="37"/>
      <c r="H22" s="37"/>
      <c r="I22" s="31" t="s">
        <v>25</v>
      </c>
      <c r="J22" s="26" t="s">
        <v>1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31</v>
      </c>
      <c r="F23" s="37"/>
      <c r="G23" s="37"/>
      <c r="H23" s="37"/>
      <c r="I23" s="31" t="s">
        <v>27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33</v>
      </c>
      <c r="E25" s="37"/>
      <c r="F25" s="37"/>
      <c r="G25" s="37"/>
      <c r="H25" s="37"/>
      <c r="I25" s="31" t="s">
        <v>25</v>
      </c>
      <c r="J25" s="26" t="s">
        <v>1</v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34</v>
      </c>
      <c r="F26" s="37"/>
      <c r="G26" s="37"/>
      <c r="H26" s="37"/>
      <c r="I26" s="31" t="s">
        <v>27</v>
      </c>
      <c r="J26" s="26" t="s">
        <v>1</v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35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36</v>
      </c>
      <c r="E32" s="37"/>
      <c r="F32" s="37"/>
      <c r="G32" s="37"/>
      <c r="H32" s="37"/>
      <c r="I32" s="37"/>
      <c r="J32" s="95">
        <f>ROUND(J131,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38</v>
      </c>
      <c r="G34" s="37"/>
      <c r="H34" s="37"/>
      <c r="I34" s="42" t="s">
        <v>37</v>
      </c>
      <c r="J34" s="42" t="s">
        <v>39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40</v>
      </c>
      <c r="E35" s="31" t="s">
        <v>41</v>
      </c>
      <c r="F35" s="134">
        <f>ROUND((SUM(BE131:BE231)),  2)</f>
        <v>0</v>
      </c>
      <c r="G35" s="37"/>
      <c r="H35" s="37"/>
      <c r="I35" s="135">
        <v>0.20999999999999999</v>
      </c>
      <c r="J35" s="134">
        <f>ROUND(((SUM(BE131:BE231))*I35), 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42</v>
      </c>
      <c r="F36" s="134">
        <f>ROUND((SUM(BF131:BF231)),  2)</f>
        <v>0</v>
      </c>
      <c r="G36" s="37"/>
      <c r="H36" s="37"/>
      <c r="I36" s="135">
        <v>0.12</v>
      </c>
      <c r="J36" s="134">
        <f>ROUND(((SUM(BF131:BF231))*I36), 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34">
        <f>ROUND((SUM(BG131:BG231)), 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44</v>
      </c>
      <c r="F38" s="134">
        <f>ROUND((SUM(BH131:BH231)),  2)</f>
        <v>0</v>
      </c>
      <c r="G38" s="37"/>
      <c r="H38" s="37"/>
      <c r="I38" s="135">
        <v>0.12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45</v>
      </c>
      <c r="F39" s="134">
        <f>ROUND((SUM(BI131:BI231)), 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46</v>
      </c>
      <c r="E41" s="80"/>
      <c r="F41" s="80"/>
      <c r="G41" s="138" t="s">
        <v>47</v>
      </c>
      <c r="H41" s="139" t="s">
        <v>48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49</v>
      </c>
      <c r="E50" s="56"/>
      <c r="F50" s="56"/>
      <c r="G50" s="55" t="s">
        <v>50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51</v>
      </c>
      <c r="E61" s="40"/>
      <c r="F61" s="142" t="s">
        <v>52</v>
      </c>
      <c r="G61" s="57" t="s">
        <v>51</v>
      </c>
      <c r="H61" s="40"/>
      <c r="I61" s="40"/>
      <c r="J61" s="143" t="s">
        <v>52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53</v>
      </c>
      <c r="E65" s="58"/>
      <c r="F65" s="58"/>
      <c r="G65" s="55" t="s">
        <v>54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51</v>
      </c>
      <c r="E76" s="40"/>
      <c r="F76" s="142" t="s">
        <v>52</v>
      </c>
      <c r="G76" s="57" t="s">
        <v>51</v>
      </c>
      <c r="H76" s="40"/>
      <c r="I76" s="40"/>
      <c r="J76" s="143" t="s">
        <v>52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117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Oprava veřejného prostranství na ul. Javoříčko, Šumperk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113</v>
      </c>
      <c r="L86" s="21"/>
    </row>
    <row r="87" s="2" customFormat="1" ht="16.5" customHeight="1">
      <c r="A87" s="37"/>
      <c r="B87" s="38"/>
      <c r="C87" s="37"/>
      <c r="D87" s="37"/>
      <c r="E87" s="128" t="s">
        <v>114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115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>SO 101 - Chodník + 102 - sjezdy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>Šumperk</v>
      </c>
      <c r="G91" s="37"/>
      <c r="H91" s="37"/>
      <c r="I91" s="31" t="s">
        <v>22</v>
      </c>
      <c r="J91" s="68" t="str">
        <f>IF(J14="","",J14)</f>
        <v>16. 5. 2025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7"/>
      <c r="E93" s="37"/>
      <c r="F93" s="26" t="str">
        <f>E17</f>
        <v xml:space="preserve">Město  Šumperk</v>
      </c>
      <c r="G93" s="37"/>
      <c r="H93" s="37"/>
      <c r="I93" s="31" t="s">
        <v>30</v>
      </c>
      <c r="J93" s="35" t="str">
        <f>E23</f>
        <v xml:space="preserve">Ing.Zdeněk  Vitásek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7"/>
      <c r="E94" s="37"/>
      <c r="F94" s="26" t="str">
        <f>IF(E20="","",E20)</f>
        <v>Vyplň údaj</v>
      </c>
      <c r="G94" s="37"/>
      <c r="H94" s="37"/>
      <c r="I94" s="31" t="s">
        <v>33</v>
      </c>
      <c r="J94" s="35" t="str">
        <f>E26</f>
        <v xml:space="preserve">Martin  Pniok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118</v>
      </c>
      <c r="D96" s="136"/>
      <c r="E96" s="136"/>
      <c r="F96" s="136"/>
      <c r="G96" s="136"/>
      <c r="H96" s="136"/>
      <c r="I96" s="136"/>
      <c r="J96" s="145" t="s">
        <v>119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120</v>
      </c>
      <c r="D98" s="37"/>
      <c r="E98" s="37"/>
      <c r="F98" s="37"/>
      <c r="G98" s="37"/>
      <c r="H98" s="37"/>
      <c r="I98" s="37"/>
      <c r="J98" s="95">
        <f>J131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121</v>
      </c>
    </row>
    <row r="99" s="9" customFormat="1" ht="24.96" customHeight="1">
      <c r="A99" s="9"/>
      <c r="B99" s="147"/>
      <c r="C99" s="9"/>
      <c r="D99" s="148" t="s">
        <v>122</v>
      </c>
      <c r="E99" s="149"/>
      <c r="F99" s="149"/>
      <c r="G99" s="149"/>
      <c r="H99" s="149"/>
      <c r="I99" s="149"/>
      <c r="J99" s="150">
        <f>J132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123</v>
      </c>
      <c r="E100" s="153"/>
      <c r="F100" s="153"/>
      <c r="G100" s="153"/>
      <c r="H100" s="153"/>
      <c r="I100" s="153"/>
      <c r="J100" s="154">
        <f>J133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1"/>
      <c r="C101" s="10"/>
      <c r="D101" s="152" t="s">
        <v>219</v>
      </c>
      <c r="E101" s="153"/>
      <c r="F101" s="153"/>
      <c r="G101" s="153"/>
      <c r="H101" s="153"/>
      <c r="I101" s="153"/>
      <c r="J101" s="154">
        <f>J147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1"/>
      <c r="C102" s="10"/>
      <c r="D102" s="152" t="s">
        <v>220</v>
      </c>
      <c r="E102" s="153"/>
      <c r="F102" s="153"/>
      <c r="G102" s="153"/>
      <c r="H102" s="153"/>
      <c r="I102" s="153"/>
      <c r="J102" s="154">
        <f>J150</f>
        <v>0</v>
      </c>
      <c r="K102" s="10"/>
      <c r="L102" s="15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1"/>
      <c r="C103" s="10"/>
      <c r="D103" s="152" t="s">
        <v>221</v>
      </c>
      <c r="E103" s="153"/>
      <c r="F103" s="153"/>
      <c r="G103" s="153"/>
      <c r="H103" s="153"/>
      <c r="I103" s="153"/>
      <c r="J103" s="154">
        <f>J171</f>
        <v>0</v>
      </c>
      <c r="K103" s="10"/>
      <c r="L103" s="15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1"/>
      <c r="C104" s="10"/>
      <c r="D104" s="152" t="s">
        <v>124</v>
      </c>
      <c r="E104" s="153"/>
      <c r="F104" s="153"/>
      <c r="G104" s="153"/>
      <c r="H104" s="153"/>
      <c r="I104" s="153"/>
      <c r="J104" s="154">
        <f>J190</f>
        <v>0</v>
      </c>
      <c r="K104" s="10"/>
      <c r="L104" s="15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1"/>
      <c r="C105" s="10"/>
      <c r="D105" s="152" t="s">
        <v>125</v>
      </c>
      <c r="E105" s="153"/>
      <c r="F105" s="153"/>
      <c r="G105" s="153"/>
      <c r="H105" s="153"/>
      <c r="I105" s="153"/>
      <c r="J105" s="154">
        <f>J215</f>
        <v>0</v>
      </c>
      <c r="K105" s="10"/>
      <c r="L105" s="15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1"/>
      <c r="C106" s="10"/>
      <c r="D106" s="152" t="s">
        <v>222</v>
      </c>
      <c r="E106" s="153"/>
      <c r="F106" s="153"/>
      <c r="G106" s="153"/>
      <c r="H106" s="153"/>
      <c r="I106" s="153"/>
      <c r="J106" s="154">
        <f>J221</f>
        <v>0</v>
      </c>
      <c r="K106" s="10"/>
      <c r="L106" s="15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47"/>
      <c r="C107" s="9"/>
      <c r="D107" s="148" t="s">
        <v>223</v>
      </c>
      <c r="E107" s="149"/>
      <c r="F107" s="149"/>
      <c r="G107" s="149"/>
      <c r="H107" s="149"/>
      <c r="I107" s="149"/>
      <c r="J107" s="150">
        <f>J223</f>
        <v>0</v>
      </c>
      <c r="K107" s="9"/>
      <c r="L107" s="147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51"/>
      <c r="C108" s="10"/>
      <c r="D108" s="152" t="s">
        <v>224</v>
      </c>
      <c r="E108" s="153"/>
      <c r="F108" s="153"/>
      <c r="G108" s="153"/>
      <c r="H108" s="153"/>
      <c r="I108" s="153"/>
      <c r="J108" s="154">
        <f>J224</f>
        <v>0</v>
      </c>
      <c r="K108" s="10"/>
      <c r="L108" s="15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51"/>
      <c r="C109" s="10"/>
      <c r="D109" s="152" t="s">
        <v>225</v>
      </c>
      <c r="E109" s="153"/>
      <c r="F109" s="153"/>
      <c r="G109" s="153"/>
      <c r="H109" s="153"/>
      <c r="I109" s="153"/>
      <c r="J109" s="154">
        <f>J229</f>
        <v>0</v>
      </c>
      <c r="K109" s="10"/>
      <c r="L109" s="15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7"/>
      <c r="B110" s="38"/>
      <c r="C110" s="37"/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59"/>
      <c r="C111" s="60"/>
      <c r="D111" s="60"/>
      <c r="E111" s="60"/>
      <c r="F111" s="60"/>
      <c r="G111" s="60"/>
      <c r="H111" s="60"/>
      <c r="I111" s="60"/>
      <c r="J111" s="60"/>
      <c r="K111" s="60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5" s="2" customFormat="1" ht="6.96" customHeight="1">
      <c r="A115" s="37"/>
      <c r="B115" s="61"/>
      <c r="C115" s="62"/>
      <c r="D115" s="62"/>
      <c r="E115" s="62"/>
      <c r="F115" s="62"/>
      <c r="G115" s="62"/>
      <c r="H115" s="62"/>
      <c r="I115" s="62"/>
      <c r="J115" s="62"/>
      <c r="K115" s="62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24.96" customHeight="1">
      <c r="A116" s="37"/>
      <c r="B116" s="38"/>
      <c r="C116" s="22" t="s">
        <v>126</v>
      </c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16</v>
      </c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6.5" customHeight="1">
      <c r="A119" s="37"/>
      <c r="B119" s="38"/>
      <c r="C119" s="37"/>
      <c r="D119" s="37"/>
      <c r="E119" s="128" t="str">
        <f>E7</f>
        <v>Oprava veřejného prostranství na ul. Javoříčko, Šumperk</v>
      </c>
      <c r="F119" s="31"/>
      <c r="G119" s="31"/>
      <c r="H119" s="31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" customFormat="1" ht="12" customHeight="1">
      <c r="B120" s="21"/>
      <c r="C120" s="31" t="s">
        <v>113</v>
      </c>
      <c r="L120" s="21"/>
    </row>
    <row r="121" s="2" customFormat="1" ht="16.5" customHeight="1">
      <c r="A121" s="37"/>
      <c r="B121" s="38"/>
      <c r="C121" s="37"/>
      <c r="D121" s="37"/>
      <c r="E121" s="128" t="s">
        <v>114</v>
      </c>
      <c r="F121" s="37"/>
      <c r="G121" s="37"/>
      <c r="H121" s="37"/>
      <c r="I121" s="37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2" customHeight="1">
      <c r="A122" s="37"/>
      <c r="B122" s="38"/>
      <c r="C122" s="31" t="s">
        <v>115</v>
      </c>
      <c r="D122" s="37"/>
      <c r="E122" s="37"/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6.5" customHeight="1">
      <c r="A123" s="37"/>
      <c r="B123" s="38"/>
      <c r="C123" s="37"/>
      <c r="D123" s="37"/>
      <c r="E123" s="66" t="str">
        <f>E11</f>
        <v>SO 101 - Chodník + 102 - sjezdy</v>
      </c>
      <c r="F123" s="37"/>
      <c r="G123" s="37"/>
      <c r="H123" s="37"/>
      <c r="I123" s="37"/>
      <c r="J123" s="37"/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6.96" customHeight="1">
      <c r="A124" s="37"/>
      <c r="B124" s="38"/>
      <c r="C124" s="37"/>
      <c r="D124" s="37"/>
      <c r="E124" s="37"/>
      <c r="F124" s="37"/>
      <c r="G124" s="37"/>
      <c r="H124" s="37"/>
      <c r="I124" s="37"/>
      <c r="J124" s="37"/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2" customHeight="1">
      <c r="A125" s="37"/>
      <c r="B125" s="38"/>
      <c r="C125" s="31" t="s">
        <v>20</v>
      </c>
      <c r="D125" s="37"/>
      <c r="E125" s="37"/>
      <c r="F125" s="26" t="str">
        <f>F14</f>
        <v>Šumperk</v>
      </c>
      <c r="G125" s="37"/>
      <c r="H125" s="37"/>
      <c r="I125" s="31" t="s">
        <v>22</v>
      </c>
      <c r="J125" s="68" t="str">
        <f>IF(J14="","",J14)</f>
        <v>16. 5. 2025</v>
      </c>
      <c r="K125" s="37"/>
      <c r="L125" s="54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6.96" customHeight="1">
      <c r="A126" s="37"/>
      <c r="B126" s="38"/>
      <c r="C126" s="37"/>
      <c r="D126" s="37"/>
      <c r="E126" s="37"/>
      <c r="F126" s="37"/>
      <c r="G126" s="37"/>
      <c r="H126" s="37"/>
      <c r="I126" s="37"/>
      <c r="J126" s="37"/>
      <c r="K126" s="37"/>
      <c r="L126" s="54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5.15" customHeight="1">
      <c r="A127" s="37"/>
      <c r="B127" s="38"/>
      <c r="C127" s="31" t="s">
        <v>24</v>
      </c>
      <c r="D127" s="37"/>
      <c r="E127" s="37"/>
      <c r="F127" s="26" t="str">
        <f>E17</f>
        <v xml:space="preserve">Město  Šumperk</v>
      </c>
      <c r="G127" s="37"/>
      <c r="H127" s="37"/>
      <c r="I127" s="31" t="s">
        <v>30</v>
      </c>
      <c r="J127" s="35" t="str">
        <f>E23</f>
        <v xml:space="preserve">Ing.Zdeněk  Vitásek</v>
      </c>
      <c r="K127" s="37"/>
      <c r="L127" s="54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5.15" customHeight="1">
      <c r="A128" s="37"/>
      <c r="B128" s="38"/>
      <c r="C128" s="31" t="s">
        <v>28</v>
      </c>
      <c r="D128" s="37"/>
      <c r="E128" s="37"/>
      <c r="F128" s="26" t="str">
        <f>IF(E20="","",E20)</f>
        <v>Vyplň údaj</v>
      </c>
      <c r="G128" s="37"/>
      <c r="H128" s="37"/>
      <c r="I128" s="31" t="s">
        <v>33</v>
      </c>
      <c r="J128" s="35" t="str">
        <f>E26</f>
        <v xml:space="preserve">Martin  Pniok</v>
      </c>
      <c r="K128" s="37"/>
      <c r="L128" s="54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10.32" customHeight="1">
      <c r="A129" s="37"/>
      <c r="B129" s="38"/>
      <c r="C129" s="37"/>
      <c r="D129" s="37"/>
      <c r="E129" s="37"/>
      <c r="F129" s="37"/>
      <c r="G129" s="37"/>
      <c r="H129" s="37"/>
      <c r="I129" s="37"/>
      <c r="J129" s="37"/>
      <c r="K129" s="37"/>
      <c r="L129" s="54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11" customFormat="1" ht="29.28" customHeight="1">
      <c r="A130" s="155"/>
      <c r="B130" s="156"/>
      <c r="C130" s="157" t="s">
        <v>127</v>
      </c>
      <c r="D130" s="158" t="s">
        <v>61</v>
      </c>
      <c r="E130" s="158" t="s">
        <v>57</v>
      </c>
      <c r="F130" s="158" t="s">
        <v>58</v>
      </c>
      <c r="G130" s="158" t="s">
        <v>128</v>
      </c>
      <c r="H130" s="158" t="s">
        <v>129</v>
      </c>
      <c r="I130" s="158" t="s">
        <v>130</v>
      </c>
      <c r="J130" s="158" t="s">
        <v>119</v>
      </c>
      <c r="K130" s="159" t="s">
        <v>131</v>
      </c>
      <c r="L130" s="160"/>
      <c r="M130" s="85" t="s">
        <v>1</v>
      </c>
      <c r="N130" s="86" t="s">
        <v>40</v>
      </c>
      <c r="O130" s="86" t="s">
        <v>132</v>
      </c>
      <c r="P130" s="86" t="s">
        <v>133</v>
      </c>
      <c r="Q130" s="86" t="s">
        <v>134</v>
      </c>
      <c r="R130" s="86" t="s">
        <v>135</v>
      </c>
      <c r="S130" s="86" t="s">
        <v>136</v>
      </c>
      <c r="T130" s="87" t="s">
        <v>137</v>
      </c>
      <c r="U130" s="155"/>
      <c r="V130" s="155"/>
      <c r="W130" s="155"/>
      <c r="X130" s="155"/>
      <c r="Y130" s="155"/>
      <c r="Z130" s="155"/>
      <c r="AA130" s="155"/>
      <c r="AB130" s="155"/>
      <c r="AC130" s="155"/>
      <c r="AD130" s="155"/>
      <c r="AE130" s="155"/>
    </row>
    <row r="131" s="2" customFormat="1" ht="22.8" customHeight="1">
      <c r="A131" s="37"/>
      <c r="B131" s="38"/>
      <c r="C131" s="92" t="s">
        <v>138</v>
      </c>
      <c r="D131" s="37"/>
      <c r="E131" s="37"/>
      <c r="F131" s="37"/>
      <c r="G131" s="37"/>
      <c r="H131" s="37"/>
      <c r="I131" s="37"/>
      <c r="J131" s="161">
        <f>BK131</f>
        <v>0</v>
      </c>
      <c r="K131" s="37"/>
      <c r="L131" s="38"/>
      <c r="M131" s="88"/>
      <c r="N131" s="72"/>
      <c r="O131" s="89"/>
      <c r="P131" s="162">
        <f>P132+P223</f>
        <v>0</v>
      </c>
      <c r="Q131" s="89"/>
      <c r="R131" s="162">
        <f>R132+R223</f>
        <v>630.91618210000001</v>
      </c>
      <c r="S131" s="89"/>
      <c r="T131" s="163">
        <f>T132+T223</f>
        <v>10.736160000000002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8" t="s">
        <v>75</v>
      </c>
      <c r="AU131" s="18" t="s">
        <v>121</v>
      </c>
      <c r="BK131" s="164">
        <f>BK132+BK223</f>
        <v>0</v>
      </c>
    </row>
    <row r="132" s="12" customFormat="1" ht="25.92" customHeight="1">
      <c r="A132" s="12"/>
      <c r="B132" s="165"/>
      <c r="C132" s="12"/>
      <c r="D132" s="166" t="s">
        <v>75</v>
      </c>
      <c r="E132" s="167" t="s">
        <v>139</v>
      </c>
      <c r="F132" s="167" t="s">
        <v>140</v>
      </c>
      <c r="G132" s="12"/>
      <c r="H132" s="12"/>
      <c r="I132" s="168"/>
      <c r="J132" s="169">
        <f>BK132</f>
        <v>0</v>
      </c>
      <c r="K132" s="12"/>
      <c r="L132" s="165"/>
      <c r="M132" s="170"/>
      <c r="N132" s="171"/>
      <c r="O132" s="171"/>
      <c r="P132" s="172">
        <f>P133+P147+P150+P171+P190+P215+P221</f>
        <v>0</v>
      </c>
      <c r="Q132" s="171"/>
      <c r="R132" s="172">
        <f>R133+R147+R150+R171+R190+R215+R221</f>
        <v>630.81306210000002</v>
      </c>
      <c r="S132" s="171"/>
      <c r="T132" s="173">
        <f>T133+T147+T150+T171+T190+T215+T221</f>
        <v>10.736160000000002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66" t="s">
        <v>83</v>
      </c>
      <c r="AT132" s="174" t="s">
        <v>75</v>
      </c>
      <c r="AU132" s="174" t="s">
        <v>76</v>
      </c>
      <c r="AY132" s="166" t="s">
        <v>141</v>
      </c>
      <c r="BK132" s="175">
        <f>BK133+BK147+BK150+BK171+BK190+BK215+BK221</f>
        <v>0</v>
      </c>
    </row>
    <row r="133" s="12" customFormat="1" ht="22.8" customHeight="1">
      <c r="A133" s="12"/>
      <c r="B133" s="165"/>
      <c r="C133" s="12"/>
      <c r="D133" s="166" t="s">
        <v>75</v>
      </c>
      <c r="E133" s="176" t="s">
        <v>83</v>
      </c>
      <c r="F133" s="176" t="s">
        <v>142</v>
      </c>
      <c r="G133" s="12"/>
      <c r="H133" s="12"/>
      <c r="I133" s="168"/>
      <c r="J133" s="177">
        <f>BK133</f>
        <v>0</v>
      </c>
      <c r="K133" s="12"/>
      <c r="L133" s="165"/>
      <c r="M133" s="170"/>
      <c r="N133" s="171"/>
      <c r="O133" s="171"/>
      <c r="P133" s="172">
        <f>SUM(P134:P146)</f>
        <v>0</v>
      </c>
      <c r="Q133" s="171"/>
      <c r="R133" s="172">
        <f>SUM(R134:R146)</f>
        <v>23.52</v>
      </c>
      <c r="S133" s="171"/>
      <c r="T133" s="173">
        <f>SUM(T134:T146)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66" t="s">
        <v>83</v>
      </c>
      <c r="AT133" s="174" t="s">
        <v>75</v>
      </c>
      <c r="AU133" s="174" t="s">
        <v>83</v>
      </c>
      <c r="AY133" s="166" t="s">
        <v>141</v>
      </c>
      <c r="BK133" s="175">
        <f>SUM(BK134:BK146)</f>
        <v>0</v>
      </c>
    </row>
    <row r="134" s="2" customFormat="1" ht="37.8" customHeight="1">
      <c r="A134" s="37"/>
      <c r="B134" s="178"/>
      <c r="C134" s="179" t="s">
        <v>83</v>
      </c>
      <c r="D134" s="179" t="s">
        <v>143</v>
      </c>
      <c r="E134" s="180" t="s">
        <v>226</v>
      </c>
      <c r="F134" s="181" t="s">
        <v>227</v>
      </c>
      <c r="G134" s="182" t="s">
        <v>228</v>
      </c>
      <c r="H134" s="183">
        <v>13.44</v>
      </c>
      <c r="I134" s="184"/>
      <c r="J134" s="185">
        <f>ROUND(I134*H134,2)</f>
        <v>0</v>
      </c>
      <c r="K134" s="181" t="s">
        <v>147</v>
      </c>
      <c r="L134" s="38"/>
      <c r="M134" s="186" t="s">
        <v>1</v>
      </c>
      <c r="N134" s="187" t="s">
        <v>41</v>
      </c>
      <c r="O134" s="76"/>
      <c r="P134" s="188">
        <f>O134*H134</f>
        <v>0</v>
      </c>
      <c r="Q134" s="188">
        <v>0</v>
      </c>
      <c r="R134" s="188">
        <f>Q134*H134</f>
        <v>0</v>
      </c>
      <c r="S134" s="188">
        <v>0</v>
      </c>
      <c r="T134" s="18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90" t="s">
        <v>148</v>
      </c>
      <c r="AT134" s="190" t="s">
        <v>143</v>
      </c>
      <c r="AU134" s="190" t="s">
        <v>85</v>
      </c>
      <c r="AY134" s="18" t="s">
        <v>141</v>
      </c>
      <c r="BE134" s="191">
        <f>IF(N134="základní",J134,0)</f>
        <v>0</v>
      </c>
      <c r="BF134" s="191">
        <f>IF(N134="snížená",J134,0)</f>
        <v>0</v>
      </c>
      <c r="BG134" s="191">
        <f>IF(N134="zákl. přenesená",J134,0)</f>
        <v>0</v>
      </c>
      <c r="BH134" s="191">
        <f>IF(N134="sníž. přenesená",J134,0)</f>
        <v>0</v>
      </c>
      <c r="BI134" s="191">
        <f>IF(N134="nulová",J134,0)</f>
        <v>0</v>
      </c>
      <c r="BJ134" s="18" t="s">
        <v>83</v>
      </c>
      <c r="BK134" s="191">
        <f>ROUND(I134*H134,2)</f>
        <v>0</v>
      </c>
      <c r="BL134" s="18" t="s">
        <v>148</v>
      </c>
      <c r="BM134" s="190" t="s">
        <v>229</v>
      </c>
    </row>
    <row r="135" s="13" customFormat="1">
      <c r="A135" s="13"/>
      <c r="B135" s="192"/>
      <c r="C135" s="13"/>
      <c r="D135" s="193" t="s">
        <v>150</v>
      </c>
      <c r="E135" s="194" t="s">
        <v>1</v>
      </c>
      <c r="F135" s="195" t="s">
        <v>230</v>
      </c>
      <c r="G135" s="13"/>
      <c r="H135" s="196">
        <v>13.44</v>
      </c>
      <c r="I135" s="197"/>
      <c r="J135" s="13"/>
      <c r="K135" s="13"/>
      <c r="L135" s="192"/>
      <c r="M135" s="198"/>
      <c r="N135" s="199"/>
      <c r="O135" s="199"/>
      <c r="P135" s="199"/>
      <c r="Q135" s="199"/>
      <c r="R135" s="199"/>
      <c r="S135" s="199"/>
      <c r="T135" s="20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94" t="s">
        <v>150</v>
      </c>
      <c r="AU135" s="194" t="s">
        <v>85</v>
      </c>
      <c r="AV135" s="13" t="s">
        <v>85</v>
      </c>
      <c r="AW135" s="13" t="s">
        <v>32</v>
      </c>
      <c r="AX135" s="13" t="s">
        <v>83</v>
      </c>
      <c r="AY135" s="194" t="s">
        <v>141</v>
      </c>
    </row>
    <row r="136" s="2" customFormat="1" ht="37.8" customHeight="1">
      <c r="A136" s="37"/>
      <c r="B136" s="178"/>
      <c r="C136" s="179" t="s">
        <v>85</v>
      </c>
      <c r="D136" s="179" t="s">
        <v>143</v>
      </c>
      <c r="E136" s="180" t="s">
        <v>231</v>
      </c>
      <c r="F136" s="181" t="s">
        <v>232</v>
      </c>
      <c r="G136" s="182" t="s">
        <v>228</v>
      </c>
      <c r="H136" s="183">
        <v>13.44</v>
      </c>
      <c r="I136" s="184"/>
      <c r="J136" s="185">
        <f>ROUND(I136*H136,2)</f>
        <v>0</v>
      </c>
      <c r="K136" s="181" t="s">
        <v>147</v>
      </c>
      <c r="L136" s="38"/>
      <c r="M136" s="186" t="s">
        <v>1</v>
      </c>
      <c r="N136" s="187" t="s">
        <v>41</v>
      </c>
      <c r="O136" s="76"/>
      <c r="P136" s="188">
        <f>O136*H136</f>
        <v>0</v>
      </c>
      <c r="Q136" s="188">
        <v>0</v>
      </c>
      <c r="R136" s="188">
        <f>Q136*H136</f>
        <v>0</v>
      </c>
      <c r="S136" s="188">
        <v>0</v>
      </c>
      <c r="T136" s="189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0" t="s">
        <v>148</v>
      </c>
      <c r="AT136" s="190" t="s">
        <v>143</v>
      </c>
      <c r="AU136" s="190" t="s">
        <v>85</v>
      </c>
      <c r="AY136" s="18" t="s">
        <v>141</v>
      </c>
      <c r="BE136" s="191">
        <f>IF(N136="základní",J136,0)</f>
        <v>0</v>
      </c>
      <c r="BF136" s="191">
        <f>IF(N136="snížená",J136,0)</f>
        <v>0</v>
      </c>
      <c r="BG136" s="191">
        <f>IF(N136="zákl. přenesená",J136,0)</f>
        <v>0</v>
      </c>
      <c r="BH136" s="191">
        <f>IF(N136="sníž. přenesená",J136,0)</f>
        <v>0</v>
      </c>
      <c r="BI136" s="191">
        <f>IF(N136="nulová",J136,0)</f>
        <v>0</v>
      </c>
      <c r="BJ136" s="18" t="s">
        <v>83</v>
      </c>
      <c r="BK136" s="191">
        <f>ROUND(I136*H136,2)</f>
        <v>0</v>
      </c>
      <c r="BL136" s="18" t="s">
        <v>148</v>
      </c>
      <c r="BM136" s="190" t="s">
        <v>233</v>
      </c>
    </row>
    <row r="137" s="2" customFormat="1" ht="24.15" customHeight="1">
      <c r="A137" s="37"/>
      <c r="B137" s="178"/>
      <c r="C137" s="179" t="s">
        <v>156</v>
      </c>
      <c r="D137" s="179" t="s">
        <v>143</v>
      </c>
      <c r="E137" s="180" t="s">
        <v>234</v>
      </c>
      <c r="F137" s="181" t="s">
        <v>235</v>
      </c>
      <c r="G137" s="182" t="s">
        <v>228</v>
      </c>
      <c r="H137" s="183">
        <v>13.44</v>
      </c>
      <c r="I137" s="184"/>
      <c r="J137" s="185">
        <f>ROUND(I137*H137,2)</f>
        <v>0</v>
      </c>
      <c r="K137" s="181" t="s">
        <v>147</v>
      </c>
      <c r="L137" s="38"/>
      <c r="M137" s="186" t="s">
        <v>1</v>
      </c>
      <c r="N137" s="187" t="s">
        <v>41</v>
      </c>
      <c r="O137" s="76"/>
      <c r="P137" s="188">
        <f>O137*H137</f>
        <v>0</v>
      </c>
      <c r="Q137" s="188">
        <v>0</v>
      </c>
      <c r="R137" s="188">
        <f>Q137*H137</f>
        <v>0</v>
      </c>
      <c r="S137" s="188">
        <v>0</v>
      </c>
      <c r="T137" s="18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0" t="s">
        <v>148</v>
      </c>
      <c r="AT137" s="190" t="s">
        <v>143</v>
      </c>
      <c r="AU137" s="190" t="s">
        <v>85</v>
      </c>
      <c r="AY137" s="18" t="s">
        <v>141</v>
      </c>
      <c r="BE137" s="191">
        <f>IF(N137="základní",J137,0)</f>
        <v>0</v>
      </c>
      <c r="BF137" s="191">
        <f>IF(N137="snížená",J137,0)</f>
        <v>0</v>
      </c>
      <c r="BG137" s="191">
        <f>IF(N137="zákl. přenesená",J137,0)</f>
        <v>0</v>
      </c>
      <c r="BH137" s="191">
        <f>IF(N137="sníž. přenesená",J137,0)</f>
        <v>0</v>
      </c>
      <c r="BI137" s="191">
        <f>IF(N137="nulová",J137,0)</f>
        <v>0</v>
      </c>
      <c r="BJ137" s="18" t="s">
        <v>83</v>
      </c>
      <c r="BK137" s="191">
        <f>ROUND(I137*H137,2)</f>
        <v>0</v>
      </c>
      <c r="BL137" s="18" t="s">
        <v>148</v>
      </c>
      <c r="BM137" s="190" t="s">
        <v>236</v>
      </c>
    </row>
    <row r="138" s="2" customFormat="1" ht="33" customHeight="1">
      <c r="A138" s="37"/>
      <c r="B138" s="178"/>
      <c r="C138" s="179" t="s">
        <v>148</v>
      </c>
      <c r="D138" s="179" t="s">
        <v>143</v>
      </c>
      <c r="E138" s="180" t="s">
        <v>237</v>
      </c>
      <c r="F138" s="181" t="s">
        <v>238</v>
      </c>
      <c r="G138" s="182" t="s">
        <v>186</v>
      </c>
      <c r="H138" s="183">
        <v>25.536000000000001</v>
      </c>
      <c r="I138" s="184"/>
      <c r="J138" s="185">
        <f>ROUND(I138*H138,2)</f>
        <v>0</v>
      </c>
      <c r="K138" s="181" t="s">
        <v>147</v>
      </c>
      <c r="L138" s="38"/>
      <c r="M138" s="186" t="s">
        <v>1</v>
      </c>
      <c r="N138" s="187" t="s">
        <v>41</v>
      </c>
      <c r="O138" s="76"/>
      <c r="P138" s="188">
        <f>O138*H138</f>
        <v>0</v>
      </c>
      <c r="Q138" s="188">
        <v>0</v>
      </c>
      <c r="R138" s="188">
        <f>Q138*H138</f>
        <v>0</v>
      </c>
      <c r="S138" s="188">
        <v>0</v>
      </c>
      <c r="T138" s="189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0" t="s">
        <v>148</v>
      </c>
      <c r="AT138" s="190" t="s">
        <v>143</v>
      </c>
      <c r="AU138" s="190" t="s">
        <v>85</v>
      </c>
      <c r="AY138" s="18" t="s">
        <v>141</v>
      </c>
      <c r="BE138" s="191">
        <f>IF(N138="základní",J138,0)</f>
        <v>0</v>
      </c>
      <c r="BF138" s="191">
        <f>IF(N138="snížená",J138,0)</f>
        <v>0</v>
      </c>
      <c r="BG138" s="191">
        <f>IF(N138="zákl. přenesená",J138,0)</f>
        <v>0</v>
      </c>
      <c r="BH138" s="191">
        <f>IF(N138="sníž. přenesená",J138,0)</f>
        <v>0</v>
      </c>
      <c r="BI138" s="191">
        <f>IF(N138="nulová",J138,0)</f>
        <v>0</v>
      </c>
      <c r="BJ138" s="18" t="s">
        <v>83</v>
      </c>
      <c r="BK138" s="191">
        <f>ROUND(I138*H138,2)</f>
        <v>0</v>
      </c>
      <c r="BL138" s="18" t="s">
        <v>148</v>
      </c>
      <c r="BM138" s="190" t="s">
        <v>239</v>
      </c>
    </row>
    <row r="139" s="13" customFormat="1">
      <c r="A139" s="13"/>
      <c r="B139" s="192"/>
      <c r="C139" s="13"/>
      <c r="D139" s="193" t="s">
        <v>150</v>
      </c>
      <c r="E139" s="13"/>
      <c r="F139" s="195" t="s">
        <v>240</v>
      </c>
      <c r="G139" s="13"/>
      <c r="H139" s="196">
        <v>25.536000000000001</v>
      </c>
      <c r="I139" s="197"/>
      <c r="J139" s="13"/>
      <c r="K139" s="13"/>
      <c r="L139" s="192"/>
      <c r="M139" s="198"/>
      <c r="N139" s="199"/>
      <c r="O139" s="199"/>
      <c r="P139" s="199"/>
      <c r="Q139" s="199"/>
      <c r="R139" s="199"/>
      <c r="S139" s="199"/>
      <c r="T139" s="20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94" t="s">
        <v>150</v>
      </c>
      <c r="AU139" s="194" t="s">
        <v>85</v>
      </c>
      <c r="AV139" s="13" t="s">
        <v>85</v>
      </c>
      <c r="AW139" s="13" t="s">
        <v>3</v>
      </c>
      <c r="AX139" s="13" t="s">
        <v>83</v>
      </c>
      <c r="AY139" s="194" t="s">
        <v>141</v>
      </c>
    </row>
    <row r="140" s="2" customFormat="1" ht="16.5" customHeight="1">
      <c r="A140" s="37"/>
      <c r="B140" s="178"/>
      <c r="C140" s="179" t="s">
        <v>165</v>
      </c>
      <c r="D140" s="179" t="s">
        <v>143</v>
      </c>
      <c r="E140" s="180" t="s">
        <v>241</v>
      </c>
      <c r="F140" s="181" t="s">
        <v>242</v>
      </c>
      <c r="G140" s="182" t="s">
        <v>228</v>
      </c>
      <c r="H140" s="183">
        <v>13.44</v>
      </c>
      <c r="I140" s="184"/>
      <c r="J140" s="185">
        <f>ROUND(I140*H140,2)</f>
        <v>0</v>
      </c>
      <c r="K140" s="181" t="s">
        <v>147</v>
      </c>
      <c r="L140" s="38"/>
      <c r="M140" s="186" t="s">
        <v>1</v>
      </c>
      <c r="N140" s="187" t="s">
        <v>41</v>
      </c>
      <c r="O140" s="76"/>
      <c r="P140" s="188">
        <f>O140*H140</f>
        <v>0</v>
      </c>
      <c r="Q140" s="188">
        <v>0</v>
      </c>
      <c r="R140" s="188">
        <f>Q140*H140</f>
        <v>0</v>
      </c>
      <c r="S140" s="188">
        <v>0</v>
      </c>
      <c r="T140" s="189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0" t="s">
        <v>148</v>
      </c>
      <c r="AT140" s="190" t="s">
        <v>143</v>
      </c>
      <c r="AU140" s="190" t="s">
        <v>85</v>
      </c>
      <c r="AY140" s="18" t="s">
        <v>141</v>
      </c>
      <c r="BE140" s="191">
        <f>IF(N140="základní",J140,0)</f>
        <v>0</v>
      </c>
      <c r="BF140" s="191">
        <f>IF(N140="snížená",J140,0)</f>
        <v>0</v>
      </c>
      <c r="BG140" s="191">
        <f>IF(N140="zákl. přenesená",J140,0)</f>
        <v>0</v>
      </c>
      <c r="BH140" s="191">
        <f>IF(N140="sníž. přenesená",J140,0)</f>
        <v>0</v>
      </c>
      <c r="BI140" s="191">
        <f>IF(N140="nulová",J140,0)</f>
        <v>0</v>
      </c>
      <c r="BJ140" s="18" t="s">
        <v>83</v>
      </c>
      <c r="BK140" s="191">
        <f>ROUND(I140*H140,2)</f>
        <v>0</v>
      </c>
      <c r="BL140" s="18" t="s">
        <v>148</v>
      </c>
      <c r="BM140" s="190" t="s">
        <v>243</v>
      </c>
    </row>
    <row r="141" s="2" customFormat="1" ht="24.15" customHeight="1">
      <c r="A141" s="37"/>
      <c r="B141" s="178"/>
      <c r="C141" s="179" t="s">
        <v>169</v>
      </c>
      <c r="D141" s="179" t="s">
        <v>143</v>
      </c>
      <c r="E141" s="180" t="s">
        <v>244</v>
      </c>
      <c r="F141" s="181" t="s">
        <v>245</v>
      </c>
      <c r="G141" s="182" t="s">
        <v>228</v>
      </c>
      <c r="H141" s="183">
        <v>11.76</v>
      </c>
      <c r="I141" s="184"/>
      <c r="J141" s="185">
        <f>ROUND(I141*H141,2)</f>
        <v>0</v>
      </c>
      <c r="K141" s="181" t="s">
        <v>147</v>
      </c>
      <c r="L141" s="38"/>
      <c r="M141" s="186" t="s">
        <v>1</v>
      </c>
      <c r="N141" s="187" t="s">
        <v>41</v>
      </c>
      <c r="O141" s="76"/>
      <c r="P141" s="188">
        <f>O141*H141</f>
        <v>0</v>
      </c>
      <c r="Q141" s="188">
        <v>0</v>
      </c>
      <c r="R141" s="188">
        <f>Q141*H141</f>
        <v>0</v>
      </c>
      <c r="S141" s="188">
        <v>0</v>
      </c>
      <c r="T141" s="189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90" t="s">
        <v>148</v>
      </c>
      <c r="AT141" s="190" t="s">
        <v>143</v>
      </c>
      <c r="AU141" s="190" t="s">
        <v>85</v>
      </c>
      <c r="AY141" s="18" t="s">
        <v>141</v>
      </c>
      <c r="BE141" s="191">
        <f>IF(N141="základní",J141,0)</f>
        <v>0</v>
      </c>
      <c r="BF141" s="191">
        <f>IF(N141="snížená",J141,0)</f>
        <v>0</v>
      </c>
      <c r="BG141" s="191">
        <f>IF(N141="zákl. přenesená",J141,0)</f>
        <v>0</v>
      </c>
      <c r="BH141" s="191">
        <f>IF(N141="sníž. přenesená",J141,0)</f>
        <v>0</v>
      </c>
      <c r="BI141" s="191">
        <f>IF(N141="nulová",J141,0)</f>
        <v>0</v>
      </c>
      <c r="BJ141" s="18" t="s">
        <v>83</v>
      </c>
      <c r="BK141" s="191">
        <f>ROUND(I141*H141,2)</f>
        <v>0</v>
      </c>
      <c r="BL141" s="18" t="s">
        <v>148</v>
      </c>
      <c r="BM141" s="190" t="s">
        <v>246</v>
      </c>
    </row>
    <row r="142" s="13" customFormat="1">
      <c r="A142" s="13"/>
      <c r="B142" s="192"/>
      <c r="C142" s="13"/>
      <c r="D142" s="193" t="s">
        <v>150</v>
      </c>
      <c r="E142" s="194" t="s">
        <v>1</v>
      </c>
      <c r="F142" s="195" t="s">
        <v>247</v>
      </c>
      <c r="G142" s="13"/>
      <c r="H142" s="196">
        <v>11.76</v>
      </c>
      <c r="I142" s="197"/>
      <c r="J142" s="13"/>
      <c r="K142" s="13"/>
      <c r="L142" s="192"/>
      <c r="M142" s="198"/>
      <c r="N142" s="199"/>
      <c r="O142" s="199"/>
      <c r="P142" s="199"/>
      <c r="Q142" s="199"/>
      <c r="R142" s="199"/>
      <c r="S142" s="199"/>
      <c r="T142" s="20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94" t="s">
        <v>150</v>
      </c>
      <c r="AU142" s="194" t="s">
        <v>85</v>
      </c>
      <c r="AV142" s="13" t="s">
        <v>85</v>
      </c>
      <c r="AW142" s="13" t="s">
        <v>32</v>
      </c>
      <c r="AX142" s="13" t="s">
        <v>83</v>
      </c>
      <c r="AY142" s="194" t="s">
        <v>141</v>
      </c>
    </row>
    <row r="143" s="2" customFormat="1" ht="16.5" customHeight="1">
      <c r="A143" s="37"/>
      <c r="B143" s="178"/>
      <c r="C143" s="214" t="s">
        <v>176</v>
      </c>
      <c r="D143" s="214" t="s">
        <v>248</v>
      </c>
      <c r="E143" s="215" t="s">
        <v>249</v>
      </c>
      <c r="F143" s="216" t="s">
        <v>250</v>
      </c>
      <c r="G143" s="217" t="s">
        <v>186</v>
      </c>
      <c r="H143" s="218">
        <v>23.52</v>
      </c>
      <c r="I143" s="219"/>
      <c r="J143" s="220">
        <f>ROUND(I143*H143,2)</f>
        <v>0</v>
      </c>
      <c r="K143" s="216" t="s">
        <v>147</v>
      </c>
      <c r="L143" s="221"/>
      <c r="M143" s="222" t="s">
        <v>1</v>
      </c>
      <c r="N143" s="223" t="s">
        <v>41</v>
      </c>
      <c r="O143" s="76"/>
      <c r="P143" s="188">
        <f>O143*H143</f>
        <v>0</v>
      </c>
      <c r="Q143" s="188">
        <v>1</v>
      </c>
      <c r="R143" s="188">
        <f>Q143*H143</f>
        <v>23.52</v>
      </c>
      <c r="S143" s="188">
        <v>0</v>
      </c>
      <c r="T143" s="189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90" t="s">
        <v>183</v>
      </c>
      <c r="AT143" s="190" t="s">
        <v>248</v>
      </c>
      <c r="AU143" s="190" t="s">
        <v>85</v>
      </c>
      <c r="AY143" s="18" t="s">
        <v>141</v>
      </c>
      <c r="BE143" s="191">
        <f>IF(N143="základní",J143,0)</f>
        <v>0</v>
      </c>
      <c r="BF143" s="191">
        <f>IF(N143="snížená",J143,0)</f>
        <v>0</v>
      </c>
      <c r="BG143" s="191">
        <f>IF(N143="zákl. přenesená",J143,0)</f>
        <v>0</v>
      </c>
      <c r="BH143" s="191">
        <f>IF(N143="sníž. přenesená",J143,0)</f>
        <v>0</v>
      </c>
      <c r="BI143" s="191">
        <f>IF(N143="nulová",J143,0)</f>
        <v>0</v>
      </c>
      <c r="BJ143" s="18" t="s">
        <v>83</v>
      </c>
      <c r="BK143" s="191">
        <f>ROUND(I143*H143,2)</f>
        <v>0</v>
      </c>
      <c r="BL143" s="18" t="s">
        <v>148</v>
      </c>
      <c r="BM143" s="190" t="s">
        <v>251</v>
      </c>
    </row>
    <row r="144" s="13" customFormat="1">
      <c r="A144" s="13"/>
      <c r="B144" s="192"/>
      <c r="C144" s="13"/>
      <c r="D144" s="193" t="s">
        <v>150</v>
      </c>
      <c r="E144" s="13"/>
      <c r="F144" s="195" t="s">
        <v>252</v>
      </c>
      <c r="G144" s="13"/>
      <c r="H144" s="196">
        <v>23.52</v>
      </c>
      <c r="I144" s="197"/>
      <c r="J144" s="13"/>
      <c r="K144" s="13"/>
      <c r="L144" s="192"/>
      <c r="M144" s="198"/>
      <c r="N144" s="199"/>
      <c r="O144" s="199"/>
      <c r="P144" s="199"/>
      <c r="Q144" s="199"/>
      <c r="R144" s="199"/>
      <c r="S144" s="199"/>
      <c r="T144" s="20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94" t="s">
        <v>150</v>
      </c>
      <c r="AU144" s="194" t="s">
        <v>85</v>
      </c>
      <c r="AV144" s="13" t="s">
        <v>85</v>
      </c>
      <c r="AW144" s="13" t="s">
        <v>3</v>
      </c>
      <c r="AX144" s="13" t="s">
        <v>83</v>
      </c>
      <c r="AY144" s="194" t="s">
        <v>141</v>
      </c>
    </row>
    <row r="145" s="2" customFormat="1" ht="24.15" customHeight="1">
      <c r="A145" s="37"/>
      <c r="B145" s="178"/>
      <c r="C145" s="179" t="s">
        <v>183</v>
      </c>
      <c r="D145" s="179" t="s">
        <v>143</v>
      </c>
      <c r="E145" s="180" t="s">
        <v>253</v>
      </c>
      <c r="F145" s="181" t="s">
        <v>254</v>
      </c>
      <c r="G145" s="182" t="s">
        <v>146</v>
      </c>
      <c r="H145" s="183">
        <v>1261</v>
      </c>
      <c r="I145" s="184"/>
      <c r="J145" s="185">
        <f>ROUND(I145*H145,2)</f>
        <v>0</v>
      </c>
      <c r="K145" s="181" t="s">
        <v>147</v>
      </c>
      <c r="L145" s="38"/>
      <c r="M145" s="186" t="s">
        <v>1</v>
      </c>
      <c r="N145" s="187" t="s">
        <v>41</v>
      </c>
      <c r="O145" s="76"/>
      <c r="P145" s="188">
        <f>O145*H145</f>
        <v>0</v>
      </c>
      <c r="Q145" s="188">
        <v>0</v>
      </c>
      <c r="R145" s="188">
        <f>Q145*H145</f>
        <v>0</v>
      </c>
      <c r="S145" s="188">
        <v>0</v>
      </c>
      <c r="T145" s="189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90" t="s">
        <v>148</v>
      </c>
      <c r="AT145" s="190" t="s">
        <v>143</v>
      </c>
      <c r="AU145" s="190" t="s">
        <v>85</v>
      </c>
      <c r="AY145" s="18" t="s">
        <v>141</v>
      </c>
      <c r="BE145" s="191">
        <f>IF(N145="základní",J145,0)</f>
        <v>0</v>
      </c>
      <c r="BF145" s="191">
        <f>IF(N145="snížená",J145,0)</f>
        <v>0</v>
      </c>
      <c r="BG145" s="191">
        <f>IF(N145="zákl. přenesená",J145,0)</f>
        <v>0</v>
      </c>
      <c r="BH145" s="191">
        <f>IF(N145="sníž. přenesená",J145,0)</f>
        <v>0</v>
      </c>
      <c r="BI145" s="191">
        <f>IF(N145="nulová",J145,0)</f>
        <v>0</v>
      </c>
      <c r="BJ145" s="18" t="s">
        <v>83</v>
      </c>
      <c r="BK145" s="191">
        <f>ROUND(I145*H145,2)</f>
        <v>0</v>
      </c>
      <c r="BL145" s="18" t="s">
        <v>148</v>
      </c>
      <c r="BM145" s="190" t="s">
        <v>255</v>
      </c>
    </row>
    <row r="146" s="13" customFormat="1">
      <c r="A146" s="13"/>
      <c r="B146" s="192"/>
      <c r="C146" s="13"/>
      <c r="D146" s="193" t="s">
        <v>150</v>
      </c>
      <c r="E146" s="194" t="s">
        <v>1</v>
      </c>
      <c r="F146" s="195" t="s">
        <v>256</v>
      </c>
      <c r="G146" s="13"/>
      <c r="H146" s="196">
        <v>1261</v>
      </c>
      <c r="I146" s="197"/>
      <c r="J146" s="13"/>
      <c r="K146" s="13"/>
      <c r="L146" s="192"/>
      <c r="M146" s="198"/>
      <c r="N146" s="199"/>
      <c r="O146" s="199"/>
      <c r="P146" s="199"/>
      <c r="Q146" s="199"/>
      <c r="R146" s="199"/>
      <c r="S146" s="199"/>
      <c r="T146" s="20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94" t="s">
        <v>150</v>
      </c>
      <c r="AU146" s="194" t="s">
        <v>85</v>
      </c>
      <c r="AV146" s="13" t="s">
        <v>85</v>
      </c>
      <c r="AW146" s="13" t="s">
        <v>32</v>
      </c>
      <c r="AX146" s="13" t="s">
        <v>83</v>
      </c>
      <c r="AY146" s="194" t="s">
        <v>141</v>
      </c>
    </row>
    <row r="147" s="12" customFormat="1" ht="22.8" customHeight="1">
      <c r="A147" s="12"/>
      <c r="B147" s="165"/>
      <c r="C147" s="12"/>
      <c r="D147" s="166" t="s">
        <v>75</v>
      </c>
      <c r="E147" s="176" t="s">
        <v>148</v>
      </c>
      <c r="F147" s="176" t="s">
        <v>257</v>
      </c>
      <c r="G147" s="12"/>
      <c r="H147" s="12"/>
      <c r="I147" s="168"/>
      <c r="J147" s="177">
        <f>BK147</f>
        <v>0</v>
      </c>
      <c r="K147" s="12"/>
      <c r="L147" s="165"/>
      <c r="M147" s="170"/>
      <c r="N147" s="171"/>
      <c r="O147" s="171"/>
      <c r="P147" s="172">
        <f>SUM(P148:P149)</f>
        <v>0</v>
      </c>
      <c r="Q147" s="171"/>
      <c r="R147" s="172">
        <f>SUM(R148:R149)</f>
        <v>3.1764936000000001</v>
      </c>
      <c r="S147" s="171"/>
      <c r="T147" s="173">
        <f>SUM(T148:T149)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66" t="s">
        <v>83</v>
      </c>
      <c r="AT147" s="174" t="s">
        <v>75</v>
      </c>
      <c r="AU147" s="174" t="s">
        <v>83</v>
      </c>
      <c r="AY147" s="166" t="s">
        <v>141</v>
      </c>
      <c r="BK147" s="175">
        <f>SUM(BK148:BK149)</f>
        <v>0</v>
      </c>
    </row>
    <row r="148" s="2" customFormat="1" ht="24.15" customHeight="1">
      <c r="A148" s="37"/>
      <c r="B148" s="178"/>
      <c r="C148" s="179" t="s">
        <v>174</v>
      </c>
      <c r="D148" s="179" t="s">
        <v>143</v>
      </c>
      <c r="E148" s="180" t="s">
        <v>258</v>
      </c>
      <c r="F148" s="181" t="s">
        <v>259</v>
      </c>
      <c r="G148" s="182" t="s">
        <v>228</v>
      </c>
      <c r="H148" s="183">
        <v>1.6799999999999999</v>
      </c>
      <c r="I148" s="184"/>
      <c r="J148" s="185">
        <f>ROUND(I148*H148,2)</f>
        <v>0</v>
      </c>
      <c r="K148" s="181" t="s">
        <v>147</v>
      </c>
      <c r="L148" s="38"/>
      <c r="M148" s="186" t="s">
        <v>1</v>
      </c>
      <c r="N148" s="187" t="s">
        <v>41</v>
      </c>
      <c r="O148" s="76"/>
      <c r="P148" s="188">
        <f>O148*H148</f>
        <v>0</v>
      </c>
      <c r="Q148" s="188">
        <v>1.8907700000000001</v>
      </c>
      <c r="R148" s="188">
        <f>Q148*H148</f>
        <v>3.1764936000000001</v>
      </c>
      <c r="S148" s="188">
        <v>0</v>
      </c>
      <c r="T148" s="189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90" t="s">
        <v>148</v>
      </c>
      <c r="AT148" s="190" t="s">
        <v>143</v>
      </c>
      <c r="AU148" s="190" t="s">
        <v>85</v>
      </c>
      <c r="AY148" s="18" t="s">
        <v>141</v>
      </c>
      <c r="BE148" s="191">
        <f>IF(N148="základní",J148,0)</f>
        <v>0</v>
      </c>
      <c r="BF148" s="191">
        <f>IF(N148="snížená",J148,0)</f>
        <v>0</v>
      </c>
      <c r="BG148" s="191">
        <f>IF(N148="zákl. přenesená",J148,0)</f>
        <v>0</v>
      </c>
      <c r="BH148" s="191">
        <f>IF(N148="sníž. přenesená",J148,0)</f>
        <v>0</v>
      </c>
      <c r="BI148" s="191">
        <f>IF(N148="nulová",J148,0)</f>
        <v>0</v>
      </c>
      <c r="BJ148" s="18" t="s">
        <v>83</v>
      </c>
      <c r="BK148" s="191">
        <f>ROUND(I148*H148,2)</f>
        <v>0</v>
      </c>
      <c r="BL148" s="18" t="s">
        <v>148</v>
      </c>
      <c r="BM148" s="190" t="s">
        <v>260</v>
      </c>
    </row>
    <row r="149" s="13" customFormat="1">
      <c r="A149" s="13"/>
      <c r="B149" s="192"/>
      <c r="C149" s="13"/>
      <c r="D149" s="193" t="s">
        <v>150</v>
      </c>
      <c r="E149" s="194" t="s">
        <v>1</v>
      </c>
      <c r="F149" s="195" t="s">
        <v>261</v>
      </c>
      <c r="G149" s="13"/>
      <c r="H149" s="196">
        <v>1.6799999999999999</v>
      </c>
      <c r="I149" s="197"/>
      <c r="J149" s="13"/>
      <c r="K149" s="13"/>
      <c r="L149" s="192"/>
      <c r="M149" s="198"/>
      <c r="N149" s="199"/>
      <c r="O149" s="199"/>
      <c r="P149" s="199"/>
      <c r="Q149" s="199"/>
      <c r="R149" s="199"/>
      <c r="S149" s="199"/>
      <c r="T149" s="200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94" t="s">
        <v>150</v>
      </c>
      <c r="AU149" s="194" t="s">
        <v>85</v>
      </c>
      <c r="AV149" s="13" t="s">
        <v>85</v>
      </c>
      <c r="AW149" s="13" t="s">
        <v>32</v>
      </c>
      <c r="AX149" s="13" t="s">
        <v>83</v>
      </c>
      <c r="AY149" s="194" t="s">
        <v>141</v>
      </c>
    </row>
    <row r="150" s="12" customFormat="1" ht="22.8" customHeight="1">
      <c r="A150" s="12"/>
      <c r="B150" s="165"/>
      <c r="C150" s="12"/>
      <c r="D150" s="166" t="s">
        <v>75</v>
      </c>
      <c r="E150" s="176" t="s">
        <v>165</v>
      </c>
      <c r="F150" s="176" t="s">
        <v>262</v>
      </c>
      <c r="G150" s="12"/>
      <c r="H150" s="12"/>
      <c r="I150" s="168"/>
      <c r="J150" s="177">
        <f>BK150</f>
        <v>0</v>
      </c>
      <c r="K150" s="12"/>
      <c r="L150" s="165"/>
      <c r="M150" s="170"/>
      <c r="N150" s="171"/>
      <c r="O150" s="171"/>
      <c r="P150" s="172">
        <f>SUM(P151:P170)</f>
        <v>0</v>
      </c>
      <c r="Q150" s="171"/>
      <c r="R150" s="172">
        <f>SUM(R151:R170)</f>
        <v>154.76161999999997</v>
      </c>
      <c r="S150" s="171"/>
      <c r="T150" s="173">
        <f>SUM(T151:T170)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66" t="s">
        <v>83</v>
      </c>
      <c r="AT150" s="174" t="s">
        <v>75</v>
      </c>
      <c r="AU150" s="174" t="s">
        <v>83</v>
      </c>
      <c r="AY150" s="166" t="s">
        <v>141</v>
      </c>
      <c r="BK150" s="175">
        <f>SUM(BK151:BK170)</f>
        <v>0</v>
      </c>
    </row>
    <row r="151" s="2" customFormat="1" ht="24.15" customHeight="1">
      <c r="A151" s="37"/>
      <c r="B151" s="178"/>
      <c r="C151" s="179" t="s">
        <v>197</v>
      </c>
      <c r="D151" s="179" t="s">
        <v>143</v>
      </c>
      <c r="E151" s="180" t="s">
        <v>263</v>
      </c>
      <c r="F151" s="181" t="s">
        <v>264</v>
      </c>
      <c r="G151" s="182" t="s">
        <v>146</v>
      </c>
      <c r="H151" s="183">
        <v>970</v>
      </c>
      <c r="I151" s="184"/>
      <c r="J151" s="185">
        <f>ROUND(I151*H151,2)</f>
        <v>0</v>
      </c>
      <c r="K151" s="181" t="s">
        <v>147</v>
      </c>
      <c r="L151" s="38"/>
      <c r="M151" s="186" t="s">
        <v>1</v>
      </c>
      <c r="N151" s="187" t="s">
        <v>41</v>
      </c>
      <c r="O151" s="76"/>
      <c r="P151" s="188">
        <f>O151*H151</f>
        <v>0</v>
      </c>
      <c r="Q151" s="188">
        <v>0</v>
      </c>
      <c r="R151" s="188">
        <f>Q151*H151</f>
        <v>0</v>
      </c>
      <c r="S151" s="188">
        <v>0</v>
      </c>
      <c r="T151" s="189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90" t="s">
        <v>148</v>
      </c>
      <c r="AT151" s="190" t="s">
        <v>143</v>
      </c>
      <c r="AU151" s="190" t="s">
        <v>85</v>
      </c>
      <c r="AY151" s="18" t="s">
        <v>141</v>
      </c>
      <c r="BE151" s="191">
        <f>IF(N151="základní",J151,0)</f>
        <v>0</v>
      </c>
      <c r="BF151" s="191">
        <f>IF(N151="snížená",J151,0)</f>
        <v>0</v>
      </c>
      <c r="BG151" s="191">
        <f>IF(N151="zákl. přenesená",J151,0)</f>
        <v>0</v>
      </c>
      <c r="BH151" s="191">
        <f>IF(N151="sníž. přenesená",J151,0)</f>
        <v>0</v>
      </c>
      <c r="BI151" s="191">
        <f>IF(N151="nulová",J151,0)</f>
        <v>0</v>
      </c>
      <c r="BJ151" s="18" t="s">
        <v>83</v>
      </c>
      <c r="BK151" s="191">
        <f>ROUND(I151*H151,2)</f>
        <v>0</v>
      </c>
      <c r="BL151" s="18" t="s">
        <v>148</v>
      </c>
      <c r="BM151" s="190" t="s">
        <v>265</v>
      </c>
    </row>
    <row r="152" s="15" customFormat="1">
      <c r="A152" s="15"/>
      <c r="B152" s="224"/>
      <c r="C152" s="15"/>
      <c r="D152" s="193" t="s">
        <v>150</v>
      </c>
      <c r="E152" s="225" t="s">
        <v>1</v>
      </c>
      <c r="F152" s="226" t="s">
        <v>266</v>
      </c>
      <c r="G152" s="15"/>
      <c r="H152" s="225" t="s">
        <v>1</v>
      </c>
      <c r="I152" s="227"/>
      <c r="J152" s="15"/>
      <c r="K152" s="15"/>
      <c r="L152" s="224"/>
      <c r="M152" s="228"/>
      <c r="N152" s="229"/>
      <c r="O152" s="229"/>
      <c r="P152" s="229"/>
      <c r="Q152" s="229"/>
      <c r="R152" s="229"/>
      <c r="S152" s="229"/>
      <c r="T152" s="230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25" t="s">
        <v>150</v>
      </c>
      <c r="AU152" s="225" t="s">
        <v>85</v>
      </c>
      <c r="AV152" s="15" t="s">
        <v>83</v>
      </c>
      <c r="AW152" s="15" t="s">
        <v>32</v>
      </c>
      <c r="AX152" s="15" t="s">
        <v>76</v>
      </c>
      <c r="AY152" s="225" t="s">
        <v>141</v>
      </c>
    </row>
    <row r="153" s="13" customFormat="1">
      <c r="A153" s="13"/>
      <c r="B153" s="192"/>
      <c r="C153" s="13"/>
      <c r="D153" s="193" t="s">
        <v>150</v>
      </c>
      <c r="E153" s="194" t="s">
        <v>1</v>
      </c>
      <c r="F153" s="195" t="s">
        <v>267</v>
      </c>
      <c r="G153" s="13"/>
      <c r="H153" s="196">
        <v>970</v>
      </c>
      <c r="I153" s="197"/>
      <c r="J153" s="13"/>
      <c r="K153" s="13"/>
      <c r="L153" s="192"/>
      <c r="M153" s="198"/>
      <c r="N153" s="199"/>
      <c r="O153" s="199"/>
      <c r="P153" s="199"/>
      <c r="Q153" s="199"/>
      <c r="R153" s="199"/>
      <c r="S153" s="199"/>
      <c r="T153" s="20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94" t="s">
        <v>150</v>
      </c>
      <c r="AU153" s="194" t="s">
        <v>85</v>
      </c>
      <c r="AV153" s="13" t="s">
        <v>85</v>
      </c>
      <c r="AW153" s="13" t="s">
        <v>32</v>
      </c>
      <c r="AX153" s="13" t="s">
        <v>83</v>
      </c>
      <c r="AY153" s="194" t="s">
        <v>141</v>
      </c>
    </row>
    <row r="154" s="2" customFormat="1" ht="24.15" customHeight="1">
      <c r="A154" s="37"/>
      <c r="B154" s="178"/>
      <c r="C154" s="179" t="s">
        <v>202</v>
      </c>
      <c r="D154" s="179" t="s">
        <v>143</v>
      </c>
      <c r="E154" s="180" t="s">
        <v>268</v>
      </c>
      <c r="F154" s="181" t="s">
        <v>269</v>
      </c>
      <c r="G154" s="182" t="s">
        <v>146</v>
      </c>
      <c r="H154" s="183">
        <v>20</v>
      </c>
      <c r="I154" s="184"/>
      <c r="J154" s="185">
        <f>ROUND(I154*H154,2)</f>
        <v>0</v>
      </c>
      <c r="K154" s="181" t="s">
        <v>147</v>
      </c>
      <c r="L154" s="38"/>
      <c r="M154" s="186" t="s">
        <v>1</v>
      </c>
      <c r="N154" s="187" t="s">
        <v>41</v>
      </c>
      <c r="O154" s="76"/>
      <c r="P154" s="188">
        <f>O154*H154</f>
        <v>0</v>
      </c>
      <c r="Q154" s="188">
        <v>0.089219999999999994</v>
      </c>
      <c r="R154" s="188">
        <f>Q154*H154</f>
        <v>1.7843999999999998</v>
      </c>
      <c r="S154" s="188">
        <v>0</v>
      </c>
      <c r="T154" s="189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0" t="s">
        <v>148</v>
      </c>
      <c r="AT154" s="190" t="s">
        <v>143</v>
      </c>
      <c r="AU154" s="190" t="s">
        <v>85</v>
      </c>
      <c r="AY154" s="18" t="s">
        <v>141</v>
      </c>
      <c r="BE154" s="191">
        <f>IF(N154="základní",J154,0)</f>
        <v>0</v>
      </c>
      <c r="BF154" s="191">
        <f>IF(N154="snížená",J154,0)</f>
        <v>0</v>
      </c>
      <c r="BG154" s="191">
        <f>IF(N154="zákl. přenesená",J154,0)</f>
        <v>0</v>
      </c>
      <c r="BH154" s="191">
        <f>IF(N154="sníž. přenesená",J154,0)</f>
        <v>0</v>
      </c>
      <c r="BI154" s="191">
        <f>IF(N154="nulová",J154,0)</f>
        <v>0</v>
      </c>
      <c r="BJ154" s="18" t="s">
        <v>83</v>
      </c>
      <c r="BK154" s="191">
        <f>ROUND(I154*H154,2)</f>
        <v>0</v>
      </c>
      <c r="BL154" s="18" t="s">
        <v>148</v>
      </c>
      <c r="BM154" s="190" t="s">
        <v>270</v>
      </c>
    </row>
    <row r="155" s="2" customFormat="1" ht="24.15" customHeight="1">
      <c r="A155" s="37"/>
      <c r="B155" s="178"/>
      <c r="C155" s="214" t="s">
        <v>8</v>
      </c>
      <c r="D155" s="214" t="s">
        <v>248</v>
      </c>
      <c r="E155" s="215" t="s">
        <v>271</v>
      </c>
      <c r="F155" s="216" t="s">
        <v>272</v>
      </c>
      <c r="G155" s="217" t="s">
        <v>146</v>
      </c>
      <c r="H155" s="218">
        <v>21</v>
      </c>
      <c r="I155" s="219"/>
      <c r="J155" s="220">
        <f>ROUND(I155*H155,2)</f>
        <v>0</v>
      </c>
      <c r="K155" s="216" t="s">
        <v>147</v>
      </c>
      <c r="L155" s="221"/>
      <c r="M155" s="222" t="s">
        <v>1</v>
      </c>
      <c r="N155" s="223" t="s">
        <v>41</v>
      </c>
      <c r="O155" s="76"/>
      <c r="P155" s="188">
        <f>O155*H155</f>
        <v>0</v>
      </c>
      <c r="Q155" s="188">
        <v>0.13</v>
      </c>
      <c r="R155" s="188">
        <f>Q155*H155</f>
        <v>2.73</v>
      </c>
      <c r="S155" s="188">
        <v>0</v>
      </c>
      <c r="T155" s="189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90" t="s">
        <v>183</v>
      </c>
      <c r="AT155" s="190" t="s">
        <v>248</v>
      </c>
      <c r="AU155" s="190" t="s">
        <v>85</v>
      </c>
      <c r="AY155" s="18" t="s">
        <v>141</v>
      </c>
      <c r="BE155" s="191">
        <f>IF(N155="základní",J155,0)</f>
        <v>0</v>
      </c>
      <c r="BF155" s="191">
        <f>IF(N155="snížená",J155,0)</f>
        <v>0</v>
      </c>
      <c r="BG155" s="191">
        <f>IF(N155="zákl. přenesená",J155,0)</f>
        <v>0</v>
      </c>
      <c r="BH155" s="191">
        <f>IF(N155="sníž. přenesená",J155,0)</f>
        <v>0</v>
      </c>
      <c r="BI155" s="191">
        <f>IF(N155="nulová",J155,0)</f>
        <v>0</v>
      </c>
      <c r="BJ155" s="18" t="s">
        <v>83</v>
      </c>
      <c r="BK155" s="191">
        <f>ROUND(I155*H155,2)</f>
        <v>0</v>
      </c>
      <c r="BL155" s="18" t="s">
        <v>148</v>
      </c>
      <c r="BM155" s="190" t="s">
        <v>273</v>
      </c>
    </row>
    <row r="156" s="13" customFormat="1">
      <c r="A156" s="13"/>
      <c r="B156" s="192"/>
      <c r="C156" s="13"/>
      <c r="D156" s="193" t="s">
        <v>150</v>
      </c>
      <c r="E156" s="194" t="s">
        <v>1</v>
      </c>
      <c r="F156" s="195" t="s">
        <v>274</v>
      </c>
      <c r="G156" s="13"/>
      <c r="H156" s="196">
        <v>21</v>
      </c>
      <c r="I156" s="197"/>
      <c r="J156" s="13"/>
      <c r="K156" s="13"/>
      <c r="L156" s="192"/>
      <c r="M156" s="198"/>
      <c r="N156" s="199"/>
      <c r="O156" s="199"/>
      <c r="P156" s="199"/>
      <c r="Q156" s="199"/>
      <c r="R156" s="199"/>
      <c r="S156" s="199"/>
      <c r="T156" s="20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194" t="s">
        <v>150</v>
      </c>
      <c r="AU156" s="194" t="s">
        <v>85</v>
      </c>
      <c r="AV156" s="13" t="s">
        <v>85</v>
      </c>
      <c r="AW156" s="13" t="s">
        <v>32</v>
      </c>
      <c r="AX156" s="13" t="s">
        <v>83</v>
      </c>
      <c r="AY156" s="194" t="s">
        <v>141</v>
      </c>
    </row>
    <row r="157" s="2" customFormat="1" ht="24.15" customHeight="1">
      <c r="A157" s="37"/>
      <c r="B157" s="178"/>
      <c r="C157" s="179" t="s">
        <v>210</v>
      </c>
      <c r="D157" s="179" t="s">
        <v>143</v>
      </c>
      <c r="E157" s="180" t="s">
        <v>268</v>
      </c>
      <c r="F157" s="181" t="s">
        <v>269</v>
      </c>
      <c r="G157" s="182" t="s">
        <v>146</v>
      </c>
      <c r="H157" s="183">
        <v>20</v>
      </c>
      <c r="I157" s="184"/>
      <c r="J157" s="185">
        <f>ROUND(I157*H157,2)</f>
        <v>0</v>
      </c>
      <c r="K157" s="181" t="s">
        <v>147</v>
      </c>
      <c r="L157" s="38"/>
      <c r="M157" s="186" t="s">
        <v>1</v>
      </c>
      <c r="N157" s="187" t="s">
        <v>41</v>
      </c>
      <c r="O157" s="76"/>
      <c r="P157" s="188">
        <f>O157*H157</f>
        <v>0</v>
      </c>
      <c r="Q157" s="188">
        <v>0.089219999999999994</v>
      </c>
      <c r="R157" s="188">
        <f>Q157*H157</f>
        <v>1.7843999999999998</v>
      </c>
      <c r="S157" s="188">
        <v>0</v>
      </c>
      <c r="T157" s="189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90" t="s">
        <v>148</v>
      </c>
      <c r="AT157" s="190" t="s">
        <v>143</v>
      </c>
      <c r="AU157" s="190" t="s">
        <v>85</v>
      </c>
      <c r="AY157" s="18" t="s">
        <v>141</v>
      </c>
      <c r="BE157" s="191">
        <f>IF(N157="základní",J157,0)</f>
        <v>0</v>
      </c>
      <c r="BF157" s="191">
        <f>IF(N157="snížená",J157,0)</f>
        <v>0</v>
      </c>
      <c r="BG157" s="191">
        <f>IF(N157="zákl. přenesená",J157,0)</f>
        <v>0</v>
      </c>
      <c r="BH157" s="191">
        <f>IF(N157="sníž. přenesená",J157,0)</f>
        <v>0</v>
      </c>
      <c r="BI157" s="191">
        <f>IF(N157="nulová",J157,0)</f>
        <v>0</v>
      </c>
      <c r="BJ157" s="18" t="s">
        <v>83</v>
      </c>
      <c r="BK157" s="191">
        <f>ROUND(I157*H157,2)</f>
        <v>0</v>
      </c>
      <c r="BL157" s="18" t="s">
        <v>148</v>
      </c>
      <c r="BM157" s="190" t="s">
        <v>275</v>
      </c>
    </row>
    <row r="158" s="2" customFormat="1" ht="24.15" customHeight="1">
      <c r="A158" s="37"/>
      <c r="B158" s="178"/>
      <c r="C158" s="214" t="s">
        <v>214</v>
      </c>
      <c r="D158" s="214" t="s">
        <v>248</v>
      </c>
      <c r="E158" s="215" t="s">
        <v>276</v>
      </c>
      <c r="F158" s="216" t="s">
        <v>277</v>
      </c>
      <c r="G158" s="217" t="s">
        <v>146</v>
      </c>
      <c r="H158" s="218">
        <v>20.600000000000001</v>
      </c>
      <c r="I158" s="219"/>
      <c r="J158" s="220">
        <f>ROUND(I158*H158,2)</f>
        <v>0</v>
      </c>
      <c r="K158" s="216" t="s">
        <v>147</v>
      </c>
      <c r="L158" s="221"/>
      <c r="M158" s="222" t="s">
        <v>1</v>
      </c>
      <c r="N158" s="223" t="s">
        <v>41</v>
      </c>
      <c r="O158" s="76"/>
      <c r="P158" s="188">
        <f>O158*H158</f>
        <v>0</v>
      </c>
      <c r="Q158" s="188">
        <v>0.13200000000000001</v>
      </c>
      <c r="R158" s="188">
        <f>Q158*H158</f>
        <v>2.7192000000000003</v>
      </c>
      <c r="S158" s="188">
        <v>0</v>
      </c>
      <c r="T158" s="189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90" t="s">
        <v>183</v>
      </c>
      <c r="AT158" s="190" t="s">
        <v>248</v>
      </c>
      <c r="AU158" s="190" t="s">
        <v>85</v>
      </c>
      <c r="AY158" s="18" t="s">
        <v>141</v>
      </c>
      <c r="BE158" s="191">
        <f>IF(N158="základní",J158,0)</f>
        <v>0</v>
      </c>
      <c r="BF158" s="191">
        <f>IF(N158="snížená",J158,0)</f>
        <v>0</v>
      </c>
      <c r="BG158" s="191">
        <f>IF(N158="zákl. přenesená",J158,0)</f>
        <v>0</v>
      </c>
      <c r="BH158" s="191">
        <f>IF(N158="sníž. přenesená",J158,0)</f>
        <v>0</v>
      </c>
      <c r="BI158" s="191">
        <f>IF(N158="nulová",J158,0)</f>
        <v>0</v>
      </c>
      <c r="BJ158" s="18" t="s">
        <v>83</v>
      </c>
      <c r="BK158" s="191">
        <f>ROUND(I158*H158,2)</f>
        <v>0</v>
      </c>
      <c r="BL158" s="18" t="s">
        <v>148</v>
      </c>
      <c r="BM158" s="190" t="s">
        <v>278</v>
      </c>
    </row>
    <row r="159" s="13" customFormat="1">
      <c r="A159" s="13"/>
      <c r="B159" s="192"/>
      <c r="C159" s="13"/>
      <c r="D159" s="193" t="s">
        <v>150</v>
      </c>
      <c r="E159" s="13"/>
      <c r="F159" s="195" t="s">
        <v>279</v>
      </c>
      <c r="G159" s="13"/>
      <c r="H159" s="196">
        <v>20.600000000000001</v>
      </c>
      <c r="I159" s="197"/>
      <c r="J159" s="13"/>
      <c r="K159" s="13"/>
      <c r="L159" s="192"/>
      <c r="M159" s="198"/>
      <c r="N159" s="199"/>
      <c r="O159" s="199"/>
      <c r="P159" s="199"/>
      <c r="Q159" s="199"/>
      <c r="R159" s="199"/>
      <c r="S159" s="199"/>
      <c r="T159" s="20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94" t="s">
        <v>150</v>
      </c>
      <c r="AU159" s="194" t="s">
        <v>85</v>
      </c>
      <c r="AV159" s="13" t="s">
        <v>85</v>
      </c>
      <c r="AW159" s="13" t="s">
        <v>3</v>
      </c>
      <c r="AX159" s="13" t="s">
        <v>83</v>
      </c>
      <c r="AY159" s="194" t="s">
        <v>141</v>
      </c>
    </row>
    <row r="160" s="2" customFormat="1" ht="24.15" customHeight="1">
      <c r="A160" s="37"/>
      <c r="B160" s="178"/>
      <c r="C160" s="179" t="s">
        <v>280</v>
      </c>
      <c r="D160" s="179" t="s">
        <v>143</v>
      </c>
      <c r="E160" s="180" t="s">
        <v>268</v>
      </c>
      <c r="F160" s="181" t="s">
        <v>269</v>
      </c>
      <c r="G160" s="182" t="s">
        <v>146</v>
      </c>
      <c r="H160" s="183">
        <v>16</v>
      </c>
      <c r="I160" s="184"/>
      <c r="J160" s="185">
        <f>ROUND(I160*H160,2)</f>
        <v>0</v>
      </c>
      <c r="K160" s="181" t="s">
        <v>147</v>
      </c>
      <c r="L160" s="38"/>
      <c r="M160" s="186" t="s">
        <v>1</v>
      </c>
      <c r="N160" s="187" t="s">
        <v>41</v>
      </c>
      <c r="O160" s="76"/>
      <c r="P160" s="188">
        <f>O160*H160</f>
        <v>0</v>
      </c>
      <c r="Q160" s="188">
        <v>0.089219999999999994</v>
      </c>
      <c r="R160" s="188">
        <f>Q160*H160</f>
        <v>1.4275199999999999</v>
      </c>
      <c r="S160" s="188">
        <v>0</v>
      </c>
      <c r="T160" s="189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90" t="s">
        <v>148</v>
      </c>
      <c r="AT160" s="190" t="s">
        <v>143</v>
      </c>
      <c r="AU160" s="190" t="s">
        <v>85</v>
      </c>
      <c r="AY160" s="18" t="s">
        <v>141</v>
      </c>
      <c r="BE160" s="191">
        <f>IF(N160="základní",J160,0)</f>
        <v>0</v>
      </c>
      <c r="BF160" s="191">
        <f>IF(N160="snížená",J160,0)</f>
        <v>0</v>
      </c>
      <c r="BG160" s="191">
        <f>IF(N160="zákl. přenesená",J160,0)</f>
        <v>0</v>
      </c>
      <c r="BH160" s="191">
        <f>IF(N160="sníž. přenesená",J160,0)</f>
        <v>0</v>
      </c>
      <c r="BI160" s="191">
        <f>IF(N160="nulová",J160,0)</f>
        <v>0</v>
      </c>
      <c r="BJ160" s="18" t="s">
        <v>83</v>
      </c>
      <c r="BK160" s="191">
        <f>ROUND(I160*H160,2)</f>
        <v>0</v>
      </c>
      <c r="BL160" s="18" t="s">
        <v>148</v>
      </c>
      <c r="BM160" s="190" t="s">
        <v>281</v>
      </c>
    </row>
    <row r="161" s="2" customFormat="1" ht="24.15" customHeight="1">
      <c r="A161" s="37"/>
      <c r="B161" s="178"/>
      <c r="C161" s="179" t="s">
        <v>282</v>
      </c>
      <c r="D161" s="179" t="s">
        <v>143</v>
      </c>
      <c r="E161" s="180" t="s">
        <v>283</v>
      </c>
      <c r="F161" s="181" t="s">
        <v>284</v>
      </c>
      <c r="G161" s="182" t="s">
        <v>146</v>
      </c>
      <c r="H161" s="183">
        <v>930</v>
      </c>
      <c r="I161" s="184"/>
      <c r="J161" s="185">
        <f>ROUND(I161*H161,2)</f>
        <v>0</v>
      </c>
      <c r="K161" s="181" t="s">
        <v>147</v>
      </c>
      <c r="L161" s="38"/>
      <c r="M161" s="186" t="s">
        <v>1</v>
      </c>
      <c r="N161" s="187" t="s">
        <v>41</v>
      </c>
      <c r="O161" s="76"/>
      <c r="P161" s="188">
        <f>O161*H161</f>
        <v>0</v>
      </c>
      <c r="Q161" s="188">
        <v>0.089219999999999994</v>
      </c>
      <c r="R161" s="188">
        <f>Q161*H161</f>
        <v>82.974599999999995</v>
      </c>
      <c r="S161" s="188">
        <v>0</v>
      </c>
      <c r="T161" s="189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90" t="s">
        <v>148</v>
      </c>
      <c r="AT161" s="190" t="s">
        <v>143</v>
      </c>
      <c r="AU161" s="190" t="s">
        <v>85</v>
      </c>
      <c r="AY161" s="18" t="s">
        <v>141</v>
      </c>
      <c r="BE161" s="191">
        <f>IF(N161="základní",J161,0)</f>
        <v>0</v>
      </c>
      <c r="BF161" s="191">
        <f>IF(N161="snížená",J161,0)</f>
        <v>0</v>
      </c>
      <c r="BG161" s="191">
        <f>IF(N161="zákl. přenesená",J161,0)</f>
        <v>0</v>
      </c>
      <c r="BH161" s="191">
        <f>IF(N161="sníž. přenesená",J161,0)</f>
        <v>0</v>
      </c>
      <c r="BI161" s="191">
        <f>IF(N161="nulová",J161,0)</f>
        <v>0</v>
      </c>
      <c r="BJ161" s="18" t="s">
        <v>83</v>
      </c>
      <c r="BK161" s="191">
        <f>ROUND(I161*H161,2)</f>
        <v>0</v>
      </c>
      <c r="BL161" s="18" t="s">
        <v>148</v>
      </c>
      <c r="BM161" s="190" t="s">
        <v>285</v>
      </c>
    </row>
    <row r="162" s="13" customFormat="1">
      <c r="A162" s="13"/>
      <c r="B162" s="192"/>
      <c r="C162" s="13"/>
      <c r="D162" s="193" t="s">
        <v>150</v>
      </c>
      <c r="E162" s="194" t="s">
        <v>1</v>
      </c>
      <c r="F162" s="195" t="s">
        <v>286</v>
      </c>
      <c r="G162" s="13"/>
      <c r="H162" s="196">
        <v>930</v>
      </c>
      <c r="I162" s="197"/>
      <c r="J162" s="13"/>
      <c r="K162" s="13"/>
      <c r="L162" s="192"/>
      <c r="M162" s="198"/>
      <c r="N162" s="199"/>
      <c r="O162" s="199"/>
      <c r="P162" s="199"/>
      <c r="Q162" s="199"/>
      <c r="R162" s="199"/>
      <c r="S162" s="199"/>
      <c r="T162" s="200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194" t="s">
        <v>150</v>
      </c>
      <c r="AU162" s="194" t="s">
        <v>85</v>
      </c>
      <c r="AV162" s="13" t="s">
        <v>85</v>
      </c>
      <c r="AW162" s="13" t="s">
        <v>32</v>
      </c>
      <c r="AX162" s="13" t="s">
        <v>83</v>
      </c>
      <c r="AY162" s="194" t="s">
        <v>141</v>
      </c>
    </row>
    <row r="163" s="2" customFormat="1" ht="24.15" customHeight="1">
      <c r="A163" s="37"/>
      <c r="B163" s="178"/>
      <c r="C163" s="214" t="s">
        <v>287</v>
      </c>
      <c r="D163" s="214" t="s">
        <v>248</v>
      </c>
      <c r="E163" s="215" t="s">
        <v>288</v>
      </c>
      <c r="F163" s="216" t="s">
        <v>289</v>
      </c>
      <c r="G163" s="217" t="s">
        <v>146</v>
      </c>
      <c r="H163" s="218">
        <v>523.5</v>
      </c>
      <c r="I163" s="219"/>
      <c r="J163" s="220">
        <f>ROUND(I163*H163,2)</f>
        <v>0</v>
      </c>
      <c r="K163" s="216" t="s">
        <v>147</v>
      </c>
      <c r="L163" s="221"/>
      <c r="M163" s="222" t="s">
        <v>1</v>
      </c>
      <c r="N163" s="223" t="s">
        <v>41</v>
      </c>
      <c r="O163" s="76"/>
      <c r="P163" s="188">
        <f>O163*H163</f>
        <v>0</v>
      </c>
      <c r="Q163" s="188">
        <v>0.113</v>
      </c>
      <c r="R163" s="188">
        <f>Q163*H163</f>
        <v>59.155500000000004</v>
      </c>
      <c r="S163" s="188">
        <v>0</v>
      </c>
      <c r="T163" s="189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90" t="s">
        <v>183</v>
      </c>
      <c r="AT163" s="190" t="s">
        <v>248</v>
      </c>
      <c r="AU163" s="190" t="s">
        <v>85</v>
      </c>
      <c r="AY163" s="18" t="s">
        <v>141</v>
      </c>
      <c r="BE163" s="191">
        <f>IF(N163="základní",J163,0)</f>
        <v>0</v>
      </c>
      <c r="BF163" s="191">
        <f>IF(N163="snížená",J163,0)</f>
        <v>0</v>
      </c>
      <c r="BG163" s="191">
        <f>IF(N163="zákl. přenesená",J163,0)</f>
        <v>0</v>
      </c>
      <c r="BH163" s="191">
        <f>IF(N163="sníž. přenesená",J163,0)</f>
        <v>0</v>
      </c>
      <c r="BI163" s="191">
        <f>IF(N163="nulová",J163,0)</f>
        <v>0</v>
      </c>
      <c r="BJ163" s="18" t="s">
        <v>83</v>
      </c>
      <c r="BK163" s="191">
        <f>ROUND(I163*H163,2)</f>
        <v>0</v>
      </c>
      <c r="BL163" s="18" t="s">
        <v>148</v>
      </c>
      <c r="BM163" s="190" t="s">
        <v>290</v>
      </c>
    </row>
    <row r="164" s="13" customFormat="1">
      <c r="A164" s="13"/>
      <c r="B164" s="192"/>
      <c r="C164" s="13"/>
      <c r="D164" s="193" t="s">
        <v>150</v>
      </c>
      <c r="E164" s="194" t="s">
        <v>1</v>
      </c>
      <c r="F164" s="195" t="s">
        <v>291</v>
      </c>
      <c r="G164" s="13"/>
      <c r="H164" s="196">
        <v>515.10000000000002</v>
      </c>
      <c r="I164" s="197"/>
      <c r="J164" s="13"/>
      <c r="K164" s="13"/>
      <c r="L164" s="192"/>
      <c r="M164" s="198"/>
      <c r="N164" s="199"/>
      <c r="O164" s="199"/>
      <c r="P164" s="199"/>
      <c r="Q164" s="199"/>
      <c r="R164" s="199"/>
      <c r="S164" s="199"/>
      <c r="T164" s="200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94" t="s">
        <v>150</v>
      </c>
      <c r="AU164" s="194" t="s">
        <v>85</v>
      </c>
      <c r="AV164" s="13" t="s">
        <v>85</v>
      </c>
      <c r="AW164" s="13" t="s">
        <v>32</v>
      </c>
      <c r="AX164" s="13" t="s">
        <v>76</v>
      </c>
      <c r="AY164" s="194" t="s">
        <v>141</v>
      </c>
    </row>
    <row r="165" s="13" customFormat="1">
      <c r="A165" s="13"/>
      <c r="B165" s="192"/>
      <c r="C165" s="13"/>
      <c r="D165" s="193" t="s">
        <v>150</v>
      </c>
      <c r="E165" s="194" t="s">
        <v>1</v>
      </c>
      <c r="F165" s="195" t="s">
        <v>292</v>
      </c>
      <c r="G165" s="13"/>
      <c r="H165" s="196">
        <v>8.4000000000000004</v>
      </c>
      <c r="I165" s="197"/>
      <c r="J165" s="13"/>
      <c r="K165" s="13"/>
      <c r="L165" s="192"/>
      <c r="M165" s="198"/>
      <c r="N165" s="199"/>
      <c r="O165" s="199"/>
      <c r="P165" s="199"/>
      <c r="Q165" s="199"/>
      <c r="R165" s="199"/>
      <c r="S165" s="199"/>
      <c r="T165" s="20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194" t="s">
        <v>150</v>
      </c>
      <c r="AU165" s="194" t="s">
        <v>85</v>
      </c>
      <c r="AV165" s="13" t="s">
        <v>85</v>
      </c>
      <c r="AW165" s="13" t="s">
        <v>32</v>
      </c>
      <c r="AX165" s="13" t="s">
        <v>76</v>
      </c>
      <c r="AY165" s="194" t="s">
        <v>141</v>
      </c>
    </row>
    <row r="166" s="14" customFormat="1">
      <c r="A166" s="14"/>
      <c r="B166" s="201"/>
      <c r="C166" s="14"/>
      <c r="D166" s="193" t="s">
        <v>150</v>
      </c>
      <c r="E166" s="202" t="s">
        <v>1</v>
      </c>
      <c r="F166" s="203" t="s">
        <v>191</v>
      </c>
      <c r="G166" s="14"/>
      <c r="H166" s="204">
        <v>523.5</v>
      </c>
      <c r="I166" s="205"/>
      <c r="J166" s="14"/>
      <c r="K166" s="14"/>
      <c r="L166" s="201"/>
      <c r="M166" s="206"/>
      <c r="N166" s="207"/>
      <c r="O166" s="207"/>
      <c r="P166" s="207"/>
      <c r="Q166" s="207"/>
      <c r="R166" s="207"/>
      <c r="S166" s="207"/>
      <c r="T166" s="208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02" t="s">
        <v>150</v>
      </c>
      <c r="AU166" s="202" t="s">
        <v>85</v>
      </c>
      <c r="AV166" s="14" t="s">
        <v>148</v>
      </c>
      <c r="AW166" s="14" t="s">
        <v>32</v>
      </c>
      <c r="AX166" s="14" t="s">
        <v>83</v>
      </c>
      <c r="AY166" s="202" t="s">
        <v>141</v>
      </c>
    </row>
    <row r="167" s="2" customFormat="1" ht="33" customHeight="1">
      <c r="A167" s="37"/>
      <c r="B167" s="178"/>
      <c r="C167" s="179" t="s">
        <v>293</v>
      </c>
      <c r="D167" s="179" t="s">
        <v>143</v>
      </c>
      <c r="E167" s="180" t="s">
        <v>294</v>
      </c>
      <c r="F167" s="181" t="s">
        <v>295</v>
      </c>
      <c r="G167" s="182" t="s">
        <v>146</v>
      </c>
      <c r="H167" s="183">
        <v>10</v>
      </c>
      <c r="I167" s="184"/>
      <c r="J167" s="185">
        <f>ROUND(I167*H167,2)</f>
        <v>0</v>
      </c>
      <c r="K167" s="181" t="s">
        <v>147</v>
      </c>
      <c r="L167" s="38"/>
      <c r="M167" s="186" t="s">
        <v>1</v>
      </c>
      <c r="N167" s="187" t="s">
        <v>41</v>
      </c>
      <c r="O167" s="76"/>
      <c r="P167" s="188">
        <f>O167*H167</f>
        <v>0</v>
      </c>
      <c r="Q167" s="188">
        <v>0.10100000000000001</v>
      </c>
      <c r="R167" s="188">
        <f>Q167*H167</f>
        <v>1.01</v>
      </c>
      <c r="S167" s="188">
        <v>0</v>
      </c>
      <c r="T167" s="189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90" t="s">
        <v>148</v>
      </c>
      <c r="AT167" s="190" t="s">
        <v>143</v>
      </c>
      <c r="AU167" s="190" t="s">
        <v>85</v>
      </c>
      <c r="AY167" s="18" t="s">
        <v>141</v>
      </c>
      <c r="BE167" s="191">
        <f>IF(N167="základní",J167,0)</f>
        <v>0</v>
      </c>
      <c r="BF167" s="191">
        <f>IF(N167="snížená",J167,0)</f>
        <v>0</v>
      </c>
      <c r="BG167" s="191">
        <f>IF(N167="zákl. přenesená",J167,0)</f>
        <v>0</v>
      </c>
      <c r="BH167" s="191">
        <f>IF(N167="sníž. přenesená",J167,0)</f>
        <v>0</v>
      </c>
      <c r="BI167" s="191">
        <f>IF(N167="nulová",J167,0)</f>
        <v>0</v>
      </c>
      <c r="BJ167" s="18" t="s">
        <v>83</v>
      </c>
      <c r="BK167" s="191">
        <f>ROUND(I167*H167,2)</f>
        <v>0</v>
      </c>
      <c r="BL167" s="18" t="s">
        <v>148</v>
      </c>
      <c r="BM167" s="190" t="s">
        <v>296</v>
      </c>
    </row>
    <row r="168" s="13" customFormat="1">
      <c r="A168" s="13"/>
      <c r="B168" s="192"/>
      <c r="C168" s="13"/>
      <c r="D168" s="193" t="s">
        <v>150</v>
      </c>
      <c r="E168" s="194" t="s">
        <v>1</v>
      </c>
      <c r="F168" s="195" t="s">
        <v>297</v>
      </c>
      <c r="G168" s="13"/>
      <c r="H168" s="196">
        <v>10</v>
      </c>
      <c r="I168" s="197"/>
      <c r="J168" s="13"/>
      <c r="K168" s="13"/>
      <c r="L168" s="192"/>
      <c r="M168" s="198"/>
      <c r="N168" s="199"/>
      <c r="O168" s="199"/>
      <c r="P168" s="199"/>
      <c r="Q168" s="199"/>
      <c r="R168" s="199"/>
      <c r="S168" s="199"/>
      <c r="T168" s="200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194" t="s">
        <v>150</v>
      </c>
      <c r="AU168" s="194" t="s">
        <v>85</v>
      </c>
      <c r="AV168" s="13" t="s">
        <v>85</v>
      </c>
      <c r="AW168" s="13" t="s">
        <v>32</v>
      </c>
      <c r="AX168" s="13" t="s">
        <v>83</v>
      </c>
      <c r="AY168" s="194" t="s">
        <v>141</v>
      </c>
    </row>
    <row r="169" s="2" customFormat="1" ht="24.15" customHeight="1">
      <c r="A169" s="37"/>
      <c r="B169" s="178"/>
      <c r="C169" s="214" t="s">
        <v>298</v>
      </c>
      <c r="D169" s="214" t="s">
        <v>248</v>
      </c>
      <c r="E169" s="215" t="s">
        <v>299</v>
      </c>
      <c r="F169" s="216" t="s">
        <v>300</v>
      </c>
      <c r="G169" s="217" t="s">
        <v>146</v>
      </c>
      <c r="H169" s="218">
        <v>10.5</v>
      </c>
      <c r="I169" s="219"/>
      <c r="J169" s="220">
        <f>ROUND(I169*H169,2)</f>
        <v>0</v>
      </c>
      <c r="K169" s="216" t="s">
        <v>147</v>
      </c>
      <c r="L169" s="221"/>
      <c r="M169" s="222" t="s">
        <v>1</v>
      </c>
      <c r="N169" s="223" t="s">
        <v>41</v>
      </c>
      <c r="O169" s="76"/>
      <c r="P169" s="188">
        <f>O169*H169</f>
        <v>0</v>
      </c>
      <c r="Q169" s="188">
        <v>0.112</v>
      </c>
      <c r="R169" s="188">
        <f>Q169*H169</f>
        <v>1.1759999999999999</v>
      </c>
      <c r="S169" s="188">
        <v>0</v>
      </c>
      <c r="T169" s="189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90" t="s">
        <v>183</v>
      </c>
      <c r="AT169" s="190" t="s">
        <v>248</v>
      </c>
      <c r="AU169" s="190" t="s">
        <v>85</v>
      </c>
      <c r="AY169" s="18" t="s">
        <v>141</v>
      </c>
      <c r="BE169" s="191">
        <f>IF(N169="základní",J169,0)</f>
        <v>0</v>
      </c>
      <c r="BF169" s="191">
        <f>IF(N169="snížená",J169,0)</f>
        <v>0</v>
      </c>
      <c r="BG169" s="191">
        <f>IF(N169="zákl. přenesená",J169,0)</f>
        <v>0</v>
      </c>
      <c r="BH169" s="191">
        <f>IF(N169="sníž. přenesená",J169,0)</f>
        <v>0</v>
      </c>
      <c r="BI169" s="191">
        <f>IF(N169="nulová",J169,0)</f>
        <v>0</v>
      </c>
      <c r="BJ169" s="18" t="s">
        <v>83</v>
      </c>
      <c r="BK169" s="191">
        <f>ROUND(I169*H169,2)</f>
        <v>0</v>
      </c>
      <c r="BL169" s="18" t="s">
        <v>148</v>
      </c>
      <c r="BM169" s="190" t="s">
        <v>301</v>
      </c>
    </row>
    <row r="170" s="13" customFormat="1">
      <c r="A170" s="13"/>
      <c r="B170" s="192"/>
      <c r="C170" s="13"/>
      <c r="D170" s="193" t="s">
        <v>150</v>
      </c>
      <c r="E170" s="13"/>
      <c r="F170" s="195" t="s">
        <v>302</v>
      </c>
      <c r="G170" s="13"/>
      <c r="H170" s="196">
        <v>10.5</v>
      </c>
      <c r="I170" s="197"/>
      <c r="J170" s="13"/>
      <c r="K170" s="13"/>
      <c r="L170" s="192"/>
      <c r="M170" s="198"/>
      <c r="N170" s="199"/>
      <c r="O170" s="199"/>
      <c r="P170" s="199"/>
      <c r="Q170" s="199"/>
      <c r="R170" s="199"/>
      <c r="S170" s="199"/>
      <c r="T170" s="200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94" t="s">
        <v>150</v>
      </c>
      <c r="AU170" s="194" t="s">
        <v>85</v>
      </c>
      <c r="AV170" s="13" t="s">
        <v>85</v>
      </c>
      <c r="AW170" s="13" t="s">
        <v>3</v>
      </c>
      <c r="AX170" s="13" t="s">
        <v>83</v>
      </c>
      <c r="AY170" s="194" t="s">
        <v>141</v>
      </c>
    </row>
    <row r="171" s="12" customFormat="1" ht="22.8" customHeight="1">
      <c r="A171" s="12"/>
      <c r="B171" s="165"/>
      <c r="C171" s="12"/>
      <c r="D171" s="166" t="s">
        <v>75</v>
      </c>
      <c r="E171" s="176" t="s">
        <v>183</v>
      </c>
      <c r="F171" s="176" t="s">
        <v>303</v>
      </c>
      <c r="G171" s="12"/>
      <c r="H171" s="12"/>
      <c r="I171" s="168"/>
      <c r="J171" s="177">
        <f>BK171</f>
        <v>0</v>
      </c>
      <c r="K171" s="12"/>
      <c r="L171" s="165"/>
      <c r="M171" s="170"/>
      <c r="N171" s="171"/>
      <c r="O171" s="171"/>
      <c r="P171" s="172">
        <f>SUM(P172:P189)</f>
        <v>0</v>
      </c>
      <c r="Q171" s="171"/>
      <c r="R171" s="172">
        <f>SUM(R172:R189)</f>
        <v>13.4848</v>
      </c>
      <c r="S171" s="171"/>
      <c r="T171" s="173">
        <f>SUM(T172:T189)</f>
        <v>10.736160000000002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166" t="s">
        <v>83</v>
      </c>
      <c r="AT171" s="174" t="s">
        <v>75</v>
      </c>
      <c r="AU171" s="174" t="s">
        <v>83</v>
      </c>
      <c r="AY171" s="166" t="s">
        <v>141</v>
      </c>
      <c r="BK171" s="175">
        <f>SUM(BK172:BK189)</f>
        <v>0</v>
      </c>
    </row>
    <row r="172" s="2" customFormat="1" ht="21.75" customHeight="1">
      <c r="A172" s="37"/>
      <c r="B172" s="178"/>
      <c r="C172" s="179" t="s">
        <v>304</v>
      </c>
      <c r="D172" s="179" t="s">
        <v>143</v>
      </c>
      <c r="E172" s="180" t="s">
        <v>305</v>
      </c>
      <c r="F172" s="181" t="s">
        <v>306</v>
      </c>
      <c r="G172" s="182" t="s">
        <v>163</v>
      </c>
      <c r="H172" s="183">
        <v>28</v>
      </c>
      <c r="I172" s="184"/>
      <c r="J172" s="185">
        <f>ROUND(I172*H172,2)</f>
        <v>0</v>
      </c>
      <c r="K172" s="181" t="s">
        <v>147</v>
      </c>
      <c r="L172" s="38"/>
      <c r="M172" s="186" t="s">
        <v>1</v>
      </c>
      <c r="N172" s="187" t="s">
        <v>41</v>
      </c>
      <c r="O172" s="76"/>
      <c r="P172" s="188">
        <f>O172*H172</f>
        <v>0</v>
      </c>
      <c r="Q172" s="188">
        <v>0</v>
      </c>
      <c r="R172" s="188">
        <f>Q172*H172</f>
        <v>0</v>
      </c>
      <c r="S172" s="188">
        <v>0.0050000000000000001</v>
      </c>
      <c r="T172" s="189">
        <f>S172*H172</f>
        <v>0.14000000000000001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90" t="s">
        <v>148</v>
      </c>
      <c r="AT172" s="190" t="s">
        <v>143</v>
      </c>
      <c r="AU172" s="190" t="s">
        <v>85</v>
      </c>
      <c r="AY172" s="18" t="s">
        <v>141</v>
      </c>
      <c r="BE172" s="191">
        <f>IF(N172="základní",J172,0)</f>
        <v>0</v>
      </c>
      <c r="BF172" s="191">
        <f>IF(N172="snížená",J172,0)</f>
        <v>0</v>
      </c>
      <c r="BG172" s="191">
        <f>IF(N172="zákl. přenesená",J172,0)</f>
        <v>0</v>
      </c>
      <c r="BH172" s="191">
        <f>IF(N172="sníž. přenesená",J172,0)</f>
        <v>0</v>
      </c>
      <c r="BI172" s="191">
        <f>IF(N172="nulová",J172,0)</f>
        <v>0</v>
      </c>
      <c r="BJ172" s="18" t="s">
        <v>83</v>
      </c>
      <c r="BK172" s="191">
        <f>ROUND(I172*H172,2)</f>
        <v>0</v>
      </c>
      <c r="BL172" s="18" t="s">
        <v>148</v>
      </c>
      <c r="BM172" s="190" t="s">
        <v>307</v>
      </c>
    </row>
    <row r="173" s="2" customFormat="1" ht="24.15" customHeight="1">
      <c r="A173" s="37"/>
      <c r="B173" s="178"/>
      <c r="C173" s="179" t="s">
        <v>7</v>
      </c>
      <c r="D173" s="179" t="s">
        <v>143</v>
      </c>
      <c r="E173" s="180" t="s">
        <v>308</v>
      </c>
      <c r="F173" s="181" t="s">
        <v>309</v>
      </c>
      <c r="G173" s="182" t="s">
        <v>228</v>
      </c>
      <c r="H173" s="183">
        <v>2.7480000000000002</v>
      </c>
      <c r="I173" s="184"/>
      <c r="J173" s="185">
        <f>ROUND(I173*H173,2)</f>
        <v>0</v>
      </c>
      <c r="K173" s="181" t="s">
        <v>147</v>
      </c>
      <c r="L173" s="38"/>
      <c r="M173" s="186" t="s">
        <v>1</v>
      </c>
      <c r="N173" s="187" t="s">
        <v>41</v>
      </c>
      <c r="O173" s="76"/>
      <c r="P173" s="188">
        <f>O173*H173</f>
        <v>0</v>
      </c>
      <c r="Q173" s="188">
        <v>0</v>
      </c>
      <c r="R173" s="188">
        <f>Q173*H173</f>
        <v>0</v>
      </c>
      <c r="S173" s="188">
        <v>1.9199999999999999</v>
      </c>
      <c r="T173" s="189">
        <f>S173*H173</f>
        <v>5.27616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90" t="s">
        <v>148</v>
      </c>
      <c r="AT173" s="190" t="s">
        <v>143</v>
      </c>
      <c r="AU173" s="190" t="s">
        <v>85</v>
      </c>
      <c r="AY173" s="18" t="s">
        <v>141</v>
      </c>
      <c r="BE173" s="191">
        <f>IF(N173="základní",J173,0)</f>
        <v>0</v>
      </c>
      <c r="BF173" s="191">
        <f>IF(N173="snížená",J173,0)</f>
        <v>0</v>
      </c>
      <c r="BG173" s="191">
        <f>IF(N173="zákl. přenesená",J173,0)</f>
        <v>0</v>
      </c>
      <c r="BH173" s="191">
        <f>IF(N173="sníž. přenesená",J173,0)</f>
        <v>0</v>
      </c>
      <c r="BI173" s="191">
        <f>IF(N173="nulová",J173,0)</f>
        <v>0</v>
      </c>
      <c r="BJ173" s="18" t="s">
        <v>83</v>
      </c>
      <c r="BK173" s="191">
        <f>ROUND(I173*H173,2)</f>
        <v>0</v>
      </c>
      <c r="BL173" s="18" t="s">
        <v>148</v>
      </c>
      <c r="BM173" s="190" t="s">
        <v>310</v>
      </c>
    </row>
    <row r="174" s="13" customFormat="1">
      <c r="A174" s="13"/>
      <c r="B174" s="192"/>
      <c r="C174" s="13"/>
      <c r="D174" s="193" t="s">
        <v>150</v>
      </c>
      <c r="E174" s="194" t="s">
        <v>1</v>
      </c>
      <c r="F174" s="195" t="s">
        <v>311</v>
      </c>
      <c r="G174" s="13"/>
      <c r="H174" s="196">
        <v>2.7480000000000002</v>
      </c>
      <c r="I174" s="197"/>
      <c r="J174" s="13"/>
      <c r="K174" s="13"/>
      <c r="L174" s="192"/>
      <c r="M174" s="198"/>
      <c r="N174" s="199"/>
      <c r="O174" s="199"/>
      <c r="P174" s="199"/>
      <c r="Q174" s="199"/>
      <c r="R174" s="199"/>
      <c r="S174" s="199"/>
      <c r="T174" s="200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194" t="s">
        <v>150</v>
      </c>
      <c r="AU174" s="194" t="s">
        <v>85</v>
      </c>
      <c r="AV174" s="13" t="s">
        <v>85</v>
      </c>
      <c r="AW174" s="13" t="s">
        <v>32</v>
      </c>
      <c r="AX174" s="13" t="s">
        <v>83</v>
      </c>
      <c r="AY174" s="194" t="s">
        <v>141</v>
      </c>
    </row>
    <row r="175" s="2" customFormat="1" ht="24.15" customHeight="1">
      <c r="A175" s="37"/>
      <c r="B175" s="178"/>
      <c r="C175" s="179" t="s">
        <v>312</v>
      </c>
      <c r="D175" s="179" t="s">
        <v>143</v>
      </c>
      <c r="E175" s="180" t="s">
        <v>313</v>
      </c>
      <c r="F175" s="181" t="s">
        <v>314</v>
      </c>
      <c r="G175" s="182" t="s">
        <v>315</v>
      </c>
      <c r="H175" s="183">
        <v>14</v>
      </c>
      <c r="I175" s="184"/>
      <c r="J175" s="185">
        <f>ROUND(I175*H175,2)</f>
        <v>0</v>
      </c>
      <c r="K175" s="181" t="s">
        <v>147</v>
      </c>
      <c r="L175" s="38"/>
      <c r="M175" s="186" t="s">
        <v>1</v>
      </c>
      <c r="N175" s="187" t="s">
        <v>41</v>
      </c>
      <c r="O175" s="76"/>
      <c r="P175" s="188">
        <f>O175*H175</f>
        <v>0</v>
      </c>
      <c r="Q175" s="188">
        <v>0.12422</v>
      </c>
      <c r="R175" s="188">
        <f>Q175*H175</f>
        <v>1.73908</v>
      </c>
      <c r="S175" s="188">
        <v>0</v>
      </c>
      <c r="T175" s="189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90" t="s">
        <v>148</v>
      </c>
      <c r="AT175" s="190" t="s">
        <v>143</v>
      </c>
      <c r="AU175" s="190" t="s">
        <v>85</v>
      </c>
      <c r="AY175" s="18" t="s">
        <v>141</v>
      </c>
      <c r="BE175" s="191">
        <f>IF(N175="základní",J175,0)</f>
        <v>0</v>
      </c>
      <c r="BF175" s="191">
        <f>IF(N175="snížená",J175,0)</f>
        <v>0</v>
      </c>
      <c r="BG175" s="191">
        <f>IF(N175="zákl. přenesená",J175,0)</f>
        <v>0</v>
      </c>
      <c r="BH175" s="191">
        <f>IF(N175="sníž. přenesená",J175,0)</f>
        <v>0</v>
      </c>
      <c r="BI175" s="191">
        <f>IF(N175="nulová",J175,0)</f>
        <v>0</v>
      </c>
      <c r="BJ175" s="18" t="s">
        <v>83</v>
      </c>
      <c r="BK175" s="191">
        <f>ROUND(I175*H175,2)</f>
        <v>0</v>
      </c>
      <c r="BL175" s="18" t="s">
        <v>148</v>
      </c>
      <c r="BM175" s="190" t="s">
        <v>316</v>
      </c>
    </row>
    <row r="176" s="2" customFormat="1" ht="21.75" customHeight="1">
      <c r="A176" s="37"/>
      <c r="B176" s="178"/>
      <c r="C176" s="214" t="s">
        <v>317</v>
      </c>
      <c r="D176" s="214" t="s">
        <v>248</v>
      </c>
      <c r="E176" s="215" t="s">
        <v>318</v>
      </c>
      <c r="F176" s="216" t="s">
        <v>319</v>
      </c>
      <c r="G176" s="217" t="s">
        <v>315</v>
      </c>
      <c r="H176" s="218">
        <v>14</v>
      </c>
      <c r="I176" s="219"/>
      <c r="J176" s="220">
        <f>ROUND(I176*H176,2)</f>
        <v>0</v>
      </c>
      <c r="K176" s="216" t="s">
        <v>147</v>
      </c>
      <c r="L176" s="221"/>
      <c r="M176" s="222" t="s">
        <v>1</v>
      </c>
      <c r="N176" s="223" t="s">
        <v>41</v>
      </c>
      <c r="O176" s="76"/>
      <c r="P176" s="188">
        <f>O176*H176</f>
        <v>0</v>
      </c>
      <c r="Q176" s="188">
        <v>0.067000000000000004</v>
      </c>
      <c r="R176" s="188">
        <f>Q176*H176</f>
        <v>0.93800000000000006</v>
      </c>
      <c r="S176" s="188">
        <v>0</v>
      </c>
      <c r="T176" s="189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90" t="s">
        <v>183</v>
      </c>
      <c r="AT176" s="190" t="s">
        <v>248</v>
      </c>
      <c r="AU176" s="190" t="s">
        <v>85</v>
      </c>
      <c r="AY176" s="18" t="s">
        <v>141</v>
      </c>
      <c r="BE176" s="191">
        <f>IF(N176="základní",J176,0)</f>
        <v>0</v>
      </c>
      <c r="BF176" s="191">
        <f>IF(N176="snížená",J176,0)</f>
        <v>0</v>
      </c>
      <c r="BG176" s="191">
        <f>IF(N176="zákl. přenesená",J176,0)</f>
        <v>0</v>
      </c>
      <c r="BH176" s="191">
        <f>IF(N176="sníž. přenesená",J176,0)</f>
        <v>0</v>
      </c>
      <c r="BI176" s="191">
        <f>IF(N176="nulová",J176,0)</f>
        <v>0</v>
      </c>
      <c r="BJ176" s="18" t="s">
        <v>83</v>
      </c>
      <c r="BK176" s="191">
        <f>ROUND(I176*H176,2)</f>
        <v>0</v>
      </c>
      <c r="BL176" s="18" t="s">
        <v>148</v>
      </c>
      <c r="BM176" s="190" t="s">
        <v>320</v>
      </c>
    </row>
    <row r="177" s="2" customFormat="1" ht="24.15" customHeight="1">
      <c r="A177" s="37"/>
      <c r="B177" s="178"/>
      <c r="C177" s="179" t="s">
        <v>321</v>
      </c>
      <c r="D177" s="179" t="s">
        <v>143</v>
      </c>
      <c r="E177" s="180" t="s">
        <v>322</v>
      </c>
      <c r="F177" s="181" t="s">
        <v>323</v>
      </c>
      <c r="G177" s="182" t="s">
        <v>315</v>
      </c>
      <c r="H177" s="183">
        <v>14</v>
      </c>
      <c r="I177" s="184"/>
      <c r="J177" s="185">
        <f>ROUND(I177*H177,2)</f>
        <v>0</v>
      </c>
      <c r="K177" s="181" t="s">
        <v>147</v>
      </c>
      <c r="L177" s="38"/>
      <c r="M177" s="186" t="s">
        <v>1</v>
      </c>
      <c r="N177" s="187" t="s">
        <v>41</v>
      </c>
      <c r="O177" s="76"/>
      <c r="P177" s="188">
        <f>O177*H177</f>
        <v>0</v>
      </c>
      <c r="Q177" s="188">
        <v>0.02972</v>
      </c>
      <c r="R177" s="188">
        <f>Q177*H177</f>
        <v>0.41608000000000001</v>
      </c>
      <c r="S177" s="188">
        <v>0</v>
      </c>
      <c r="T177" s="189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90" t="s">
        <v>148</v>
      </c>
      <c r="AT177" s="190" t="s">
        <v>143</v>
      </c>
      <c r="AU177" s="190" t="s">
        <v>85</v>
      </c>
      <c r="AY177" s="18" t="s">
        <v>141</v>
      </c>
      <c r="BE177" s="191">
        <f>IF(N177="základní",J177,0)</f>
        <v>0</v>
      </c>
      <c r="BF177" s="191">
        <f>IF(N177="snížená",J177,0)</f>
        <v>0</v>
      </c>
      <c r="BG177" s="191">
        <f>IF(N177="zákl. přenesená",J177,0)</f>
        <v>0</v>
      </c>
      <c r="BH177" s="191">
        <f>IF(N177="sníž. přenesená",J177,0)</f>
        <v>0</v>
      </c>
      <c r="BI177" s="191">
        <f>IF(N177="nulová",J177,0)</f>
        <v>0</v>
      </c>
      <c r="BJ177" s="18" t="s">
        <v>83</v>
      </c>
      <c r="BK177" s="191">
        <f>ROUND(I177*H177,2)</f>
        <v>0</v>
      </c>
      <c r="BL177" s="18" t="s">
        <v>148</v>
      </c>
      <c r="BM177" s="190" t="s">
        <v>324</v>
      </c>
    </row>
    <row r="178" s="2" customFormat="1" ht="21.75" customHeight="1">
      <c r="A178" s="37"/>
      <c r="B178" s="178"/>
      <c r="C178" s="214" t="s">
        <v>325</v>
      </c>
      <c r="D178" s="214" t="s">
        <v>248</v>
      </c>
      <c r="E178" s="215" t="s">
        <v>326</v>
      </c>
      <c r="F178" s="216" t="s">
        <v>327</v>
      </c>
      <c r="G178" s="217" t="s">
        <v>315</v>
      </c>
      <c r="H178" s="218">
        <v>14</v>
      </c>
      <c r="I178" s="219"/>
      <c r="J178" s="220">
        <f>ROUND(I178*H178,2)</f>
        <v>0</v>
      </c>
      <c r="K178" s="216" t="s">
        <v>147</v>
      </c>
      <c r="L178" s="221"/>
      <c r="M178" s="222" t="s">
        <v>1</v>
      </c>
      <c r="N178" s="223" t="s">
        <v>41</v>
      </c>
      <c r="O178" s="76"/>
      <c r="P178" s="188">
        <f>O178*H178</f>
        <v>0</v>
      </c>
      <c r="Q178" s="188">
        <v>0.040000000000000001</v>
      </c>
      <c r="R178" s="188">
        <f>Q178*H178</f>
        <v>0.56000000000000005</v>
      </c>
      <c r="S178" s="188">
        <v>0</v>
      </c>
      <c r="T178" s="189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90" t="s">
        <v>183</v>
      </c>
      <c r="AT178" s="190" t="s">
        <v>248</v>
      </c>
      <c r="AU178" s="190" t="s">
        <v>85</v>
      </c>
      <c r="AY178" s="18" t="s">
        <v>141</v>
      </c>
      <c r="BE178" s="191">
        <f>IF(N178="základní",J178,0)</f>
        <v>0</v>
      </c>
      <c r="BF178" s="191">
        <f>IF(N178="snížená",J178,0)</f>
        <v>0</v>
      </c>
      <c r="BG178" s="191">
        <f>IF(N178="zákl. přenesená",J178,0)</f>
        <v>0</v>
      </c>
      <c r="BH178" s="191">
        <f>IF(N178="sníž. přenesená",J178,0)</f>
        <v>0</v>
      </c>
      <c r="BI178" s="191">
        <f>IF(N178="nulová",J178,0)</f>
        <v>0</v>
      </c>
      <c r="BJ178" s="18" t="s">
        <v>83</v>
      </c>
      <c r="BK178" s="191">
        <f>ROUND(I178*H178,2)</f>
        <v>0</v>
      </c>
      <c r="BL178" s="18" t="s">
        <v>148</v>
      </c>
      <c r="BM178" s="190" t="s">
        <v>328</v>
      </c>
    </row>
    <row r="179" s="2" customFormat="1" ht="24.15" customHeight="1">
      <c r="A179" s="37"/>
      <c r="B179" s="178"/>
      <c r="C179" s="179" t="s">
        <v>329</v>
      </c>
      <c r="D179" s="179" t="s">
        <v>143</v>
      </c>
      <c r="E179" s="180" t="s">
        <v>330</v>
      </c>
      <c r="F179" s="181" t="s">
        <v>331</v>
      </c>
      <c r="G179" s="182" t="s">
        <v>315</v>
      </c>
      <c r="H179" s="183">
        <v>14</v>
      </c>
      <c r="I179" s="184"/>
      <c r="J179" s="185">
        <f>ROUND(I179*H179,2)</f>
        <v>0</v>
      </c>
      <c r="K179" s="181" t="s">
        <v>147</v>
      </c>
      <c r="L179" s="38"/>
      <c r="M179" s="186" t="s">
        <v>1</v>
      </c>
      <c r="N179" s="187" t="s">
        <v>41</v>
      </c>
      <c r="O179" s="76"/>
      <c r="P179" s="188">
        <f>O179*H179</f>
        <v>0</v>
      </c>
      <c r="Q179" s="188">
        <v>0.02972</v>
      </c>
      <c r="R179" s="188">
        <f>Q179*H179</f>
        <v>0.41608000000000001</v>
      </c>
      <c r="S179" s="188">
        <v>0</v>
      </c>
      <c r="T179" s="189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90" t="s">
        <v>148</v>
      </c>
      <c r="AT179" s="190" t="s">
        <v>143</v>
      </c>
      <c r="AU179" s="190" t="s">
        <v>85</v>
      </c>
      <c r="AY179" s="18" t="s">
        <v>141</v>
      </c>
      <c r="BE179" s="191">
        <f>IF(N179="základní",J179,0)</f>
        <v>0</v>
      </c>
      <c r="BF179" s="191">
        <f>IF(N179="snížená",J179,0)</f>
        <v>0</v>
      </c>
      <c r="BG179" s="191">
        <f>IF(N179="zákl. přenesená",J179,0)</f>
        <v>0</v>
      </c>
      <c r="BH179" s="191">
        <f>IF(N179="sníž. přenesená",J179,0)</f>
        <v>0</v>
      </c>
      <c r="BI179" s="191">
        <f>IF(N179="nulová",J179,0)</f>
        <v>0</v>
      </c>
      <c r="BJ179" s="18" t="s">
        <v>83</v>
      </c>
      <c r="BK179" s="191">
        <f>ROUND(I179*H179,2)</f>
        <v>0</v>
      </c>
      <c r="BL179" s="18" t="s">
        <v>148</v>
      </c>
      <c r="BM179" s="190" t="s">
        <v>332</v>
      </c>
    </row>
    <row r="180" s="2" customFormat="1" ht="24.15" customHeight="1">
      <c r="A180" s="37"/>
      <c r="B180" s="178"/>
      <c r="C180" s="214" t="s">
        <v>333</v>
      </c>
      <c r="D180" s="214" t="s">
        <v>248</v>
      </c>
      <c r="E180" s="215" t="s">
        <v>334</v>
      </c>
      <c r="F180" s="216" t="s">
        <v>335</v>
      </c>
      <c r="G180" s="217" t="s">
        <v>315</v>
      </c>
      <c r="H180" s="218">
        <v>14</v>
      </c>
      <c r="I180" s="219"/>
      <c r="J180" s="220">
        <f>ROUND(I180*H180,2)</f>
        <v>0</v>
      </c>
      <c r="K180" s="216" t="s">
        <v>147</v>
      </c>
      <c r="L180" s="221"/>
      <c r="M180" s="222" t="s">
        <v>1</v>
      </c>
      <c r="N180" s="223" t="s">
        <v>41</v>
      </c>
      <c r="O180" s="76"/>
      <c r="P180" s="188">
        <f>O180*H180</f>
        <v>0</v>
      </c>
      <c r="Q180" s="188">
        <v>0.040000000000000001</v>
      </c>
      <c r="R180" s="188">
        <f>Q180*H180</f>
        <v>0.56000000000000005</v>
      </c>
      <c r="S180" s="188">
        <v>0</v>
      </c>
      <c r="T180" s="189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90" t="s">
        <v>183</v>
      </c>
      <c r="AT180" s="190" t="s">
        <v>248</v>
      </c>
      <c r="AU180" s="190" t="s">
        <v>85</v>
      </c>
      <c r="AY180" s="18" t="s">
        <v>141</v>
      </c>
      <c r="BE180" s="191">
        <f>IF(N180="základní",J180,0)</f>
        <v>0</v>
      </c>
      <c r="BF180" s="191">
        <f>IF(N180="snížená",J180,0)</f>
        <v>0</v>
      </c>
      <c r="BG180" s="191">
        <f>IF(N180="zákl. přenesená",J180,0)</f>
        <v>0</v>
      </c>
      <c r="BH180" s="191">
        <f>IF(N180="sníž. přenesená",J180,0)</f>
        <v>0</v>
      </c>
      <c r="BI180" s="191">
        <f>IF(N180="nulová",J180,0)</f>
        <v>0</v>
      </c>
      <c r="BJ180" s="18" t="s">
        <v>83</v>
      </c>
      <c r="BK180" s="191">
        <f>ROUND(I180*H180,2)</f>
        <v>0</v>
      </c>
      <c r="BL180" s="18" t="s">
        <v>148</v>
      </c>
      <c r="BM180" s="190" t="s">
        <v>336</v>
      </c>
    </row>
    <row r="181" s="2" customFormat="1" ht="24.15" customHeight="1">
      <c r="A181" s="37"/>
      <c r="B181" s="178"/>
      <c r="C181" s="179" t="s">
        <v>337</v>
      </c>
      <c r="D181" s="179" t="s">
        <v>143</v>
      </c>
      <c r="E181" s="180" t="s">
        <v>338</v>
      </c>
      <c r="F181" s="181" t="s">
        <v>339</v>
      </c>
      <c r="G181" s="182" t="s">
        <v>315</v>
      </c>
      <c r="H181" s="183">
        <v>14</v>
      </c>
      <c r="I181" s="184"/>
      <c r="J181" s="185">
        <f>ROUND(I181*H181,2)</f>
        <v>0</v>
      </c>
      <c r="K181" s="181" t="s">
        <v>147</v>
      </c>
      <c r="L181" s="38"/>
      <c r="M181" s="186" t="s">
        <v>1</v>
      </c>
      <c r="N181" s="187" t="s">
        <v>41</v>
      </c>
      <c r="O181" s="76"/>
      <c r="P181" s="188">
        <f>O181*H181</f>
        <v>0</v>
      </c>
      <c r="Q181" s="188">
        <v>0.02972</v>
      </c>
      <c r="R181" s="188">
        <f>Q181*H181</f>
        <v>0.41608000000000001</v>
      </c>
      <c r="S181" s="188">
        <v>0</v>
      </c>
      <c r="T181" s="189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90" t="s">
        <v>148</v>
      </c>
      <c r="AT181" s="190" t="s">
        <v>143</v>
      </c>
      <c r="AU181" s="190" t="s">
        <v>85</v>
      </c>
      <c r="AY181" s="18" t="s">
        <v>141</v>
      </c>
      <c r="BE181" s="191">
        <f>IF(N181="základní",J181,0)</f>
        <v>0</v>
      </c>
      <c r="BF181" s="191">
        <f>IF(N181="snížená",J181,0)</f>
        <v>0</v>
      </c>
      <c r="BG181" s="191">
        <f>IF(N181="zákl. přenesená",J181,0)</f>
        <v>0</v>
      </c>
      <c r="BH181" s="191">
        <f>IF(N181="sníž. přenesená",J181,0)</f>
        <v>0</v>
      </c>
      <c r="BI181" s="191">
        <f>IF(N181="nulová",J181,0)</f>
        <v>0</v>
      </c>
      <c r="BJ181" s="18" t="s">
        <v>83</v>
      </c>
      <c r="BK181" s="191">
        <f>ROUND(I181*H181,2)</f>
        <v>0</v>
      </c>
      <c r="BL181" s="18" t="s">
        <v>148</v>
      </c>
      <c r="BM181" s="190" t="s">
        <v>340</v>
      </c>
    </row>
    <row r="182" s="2" customFormat="1" ht="24.15" customHeight="1">
      <c r="A182" s="37"/>
      <c r="B182" s="178"/>
      <c r="C182" s="214" t="s">
        <v>341</v>
      </c>
      <c r="D182" s="214" t="s">
        <v>248</v>
      </c>
      <c r="E182" s="215" t="s">
        <v>342</v>
      </c>
      <c r="F182" s="216" t="s">
        <v>343</v>
      </c>
      <c r="G182" s="217" t="s">
        <v>315</v>
      </c>
      <c r="H182" s="218">
        <v>14</v>
      </c>
      <c r="I182" s="219"/>
      <c r="J182" s="220">
        <f>ROUND(I182*H182,2)</f>
        <v>0</v>
      </c>
      <c r="K182" s="216" t="s">
        <v>147</v>
      </c>
      <c r="L182" s="221"/>
      <c r="M182" s="222" t="s">
        <v>1</v>
      </c>
      <c r="N182" s="223" t="s">
        <v>41</v>
      </c>
      <c r="O182" s="76"/>
      <c r="P182" s="188">
        <f>O182*H182</f>
        <v>0</v>
      </c>
      <c r="Q182" s="188">
        <v>0.089999999999999997</v>
      </c>
      <c r="R182" s="188">
        <f>Q182*H182</f>
        <v>1.26</v>
      </c>
      <c r="S182" s="188">
        <v>0</v>
      </c>
      <c r="T182" s="189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90" t="s">
        <v>183</v>
      </c>
      <c r="AT182" s="190" t="s">
        <v>248</v>
      </c>
      <c r="AU182" s="190" t="s">
        <v>85</v>
      </c>
      <c r="AY182" s="18" t="s">
        <v>141</v>
      </c>
      <c r="BE182" s="191">
        <f>IF(N182="základní",J182,0)</f>
        <v>0</v>
      </c>
      <c r="BF182" s="191">
        <f>IF(N182="snížená",J182,0)</f>
        <v>0</v>
      </c>
      <c r="BG182" s="191">
        <f>IF(N182="zákl. přenesená",J182,0)</f>
        <v>0</v>
      </c>
      <c r="BH182" s="191">
        <f>IF(N182="sníž. přenesená",J182,0)</f>
        <v>0</v>
      </c>
      <c r="BI182" s="191">
        <f>IF(N182="nulová",J182,0)</f>
        <v>0</v>
      </c>
      <c r="BJ182" s="18" t="s">
        <v>83</v>
      </c>
      <c r="BK182" s="191">
        <f>ROUND(I182*H182,2)</f>
        <v>0</v>
      </c>
      <c r="BL182" s="18" t="s">
        <v>148</v>
      </c>
      <c r="BM182" s="190" t="s">
        <v>344</v>
      </c>
    </row>
    <row r="183" s="2" customFormat="1" ht="33" customHeight="1">
      <c r="A183" s="37"/>
      <c r="B183" s="178"/>
      <c r="C183" s="179" t="s">
        <v>345</v>
      </c>
      <c r="D183" s="179" t="s">
        <v>143</v>
      </c>
      <c r="E183" s="180" t="s">
        <v>346</v>
      </c>
      <c r="F183" s="181" t="s">
        <v>347</v>
      </c>
      <c r="G183" s="182" t="s">
        <v>315</v>
      </c>
      <c r="H183" s="183">
        <v>2</v>
      </c>
      <c r="I183" s="184"/>
      <c r="J183" s="185">
        <f>ROUND(I183*H183,2)</f>
        <v>0</v>
      </c>
      <c r="K183" s="181" t="s">
        <v>147</v>
      </c>
      <c r="L183" s="38"/>
      <c r="M183" s="186" t="s">
        <v>1</v>
      </c>
      <c r="N183" s="187" t="s">
        <v>41</v>
      </c>
      <c r="O183" s="76"/>
      <c r="P183" s="188">
        <f>O183*H183</f>
        <v>0</v>
      </c>
      <c r="Q183" s="188">
        <v>0.65847999999999995</v>
      </c>
      <c r="R183" s="188">
        <f>Q183*H183</f>
        <v>1.3169599999999999</v>
      </c>
      <c r="S183" s="188">
        <v>0.66000000000000003</v>
      </c>
      <c r="T183" s="189">
        <f>S183*H183</f>
        <v>1.3200000000000001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90" t="s">
        <v>148</v>
      </c>
      <c r="AT183" s="190" t="s">
        <v>143</v>
      </c>
      <c r="AU183" s="190" t="s">
        <v>85</v>
      </c>
      <c r="AY183" s="18" t="s">
        <v>141</v>
      </c>
      <c r="BE183" s="191">
        <f>IF(N183="základní",J183,0)</f>
        <v>0</v>
      </c>
      <c r="BF183" s="191">
        <f>IF(N183="snížená",J183,0)</f>
        <v>0</v>
      </c>
      <c r="BG183" s="191">
        <f>IF(N183="zákl. přenesená",J183,0)</f>
        <v>0</v>
      </c>
      <c r="BH183" s="191">
        <f>IF(N183="sníž. přenesená",J183,0)</f>
        <v>0</v>
      </c>
      <c r="BI183" s="191">
        <f>IF(N183="nulová",J183,0)</f>
        <v>0</v>
      </c>
      <c r="BJ183" s="18" t="s">
        <v>83</v>
      </c>
      <c r="BK183" s="191">
        <f>ROUND(I183*H183,2)</f>
        <v>0</v>
      </c>
      <c r="BL183" s="18" t="s">
        <v>148</v>
      </c>
      <c r="BM183" s="190" t="s">
        <v>348</v>
      </c>
    </row>
    <row r="184" s="2" customFormat="1" ht="24.15" customHeight="1">
      <c r="A184" s="37"/>
      <c r="B184" s="178"/>
      <c r="C184" s="179" t="s">
        <v>349</v>
      </c>
      <c r="D184" s="179" t="s">
        <v>143</v>
      </c>
      <c r="E184" s="180" t="s">
        <v>350</v>
      </c>
      <c r="F184" s="181" t="s">
        <v>351</v>
      </c>
      <c r="G184" s="182" t="s">
        <v>315</v>
      </c>
      <c r="H184" s="183">
        <v>12</v>
      </c>
      <c r="I184" s="184"/>
      <c r="J184" s="185">
        <f>ROUND(I184*H184,2)</f>
        <v>0</v>
      </c>
      <c r="K184" s="181" t="s">
        <v>147</v>
      </c>
      <c r="L184" s="38"/>
      <c r="M184" s="186" t="s">
        <v>1</v>
      </c>
      <c r="N184" s="187" t="s">
        <v>41</v>
      </c>
      <c r="O184" s="76"/>
      <c r="P184" s="188">
        <f>O184*H184</f>
        <v>0</v>
      </c>
      <c r="Q184" s="188">
        <v>0.10037</v>
      </c>
      <c r="R184" s="188">
        <f>Q184*H184</f>
        <v>1.20444</v>
      </c>
      <c r="S184" s="188">
        <v>0.10000000000000001</v>
      </c>
      <c r="T184" s="189">
        <f>S184*H184</f>
        <v>1.2000000000000002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90" t="s">
        <v>148</v>
      </c>
      <c r="AT184" s="190" t="s">
        <v>143</v>
      </c>
      <c r="AU184" s="190" t="s">
        <v>85</v>
      </c>
      <c r="AY184" s="18" t="s">
        <v>141</v>
      </c>
      <c r="BE184" s="191">
        <f>IF(N184="základní",J184,0)</f>
        <v>0</v>
      </c>
      <c r="BF184" s="191">
        <f>IF(N184="snížená",J184,0)</f>
        <v>0</v>
      </c>
      <c r="BG184" s="191">
        <f>IF(N184="zákl. přenesená",J184,0)</f>
        <v>0</v>
      </c>
      <c r="BH184" s="191">
        <f>IF(N184="sníž. přenesená",J184,0)</f>
        <v>0</v>
      </c>
      <c r="BI184" s="191">
        <f>IF(N184="nulová",J184,0)</f>
        <v>0</v>
      </c>
      <c r="BJ184" s="18" t="s">
        <v>83</v>
      </c>
      <c r="BK184" s="191">
        <f>ROUND(I184*H184,2)</f>
        <v>0</v>
      </c>
      <c r="BL184" s="18" t="s">
        <v>148</v>
      </c>
      <c r="BM184" s="190" t="s">
        <v>352</v>
      </c>
    </row>
    <row r="185" s="2" customFormat="1" ht="24.15" customHeight="1">
      <c r="A185" s="37"/>
      <c r="B185" s="178"/>
      <c r="C185" s="179" t="s">
        <v>353</v>
      </c>
      <c r="D185" s="179" t="s">
        <v>143</v>
      </c>
      <c r="E185" s="180" t="s">
        <v>354</v>
      </c>
      <c r="F185" s="181" t="s">
        <v>355</v>
      </c>
      <c r="G185" s="182" t="s">
        <v>315</v>
      </c>
      <c r="H185" s="183">
        <v>14</v>
      </c>
      <c r="I185" s="184"/>
      <c r="J185" s="185">
        <f>ROUND(I185*H185,2)</f>
        <v>0</v>
      </c>
      <c r="K185" s="181" t="s">
        <v>147</v>
      </c>
      <c r="L185" s="38"/>
      <c r="M185" s="186" t="s">
        <v>1</v>
      </c>
      <c r="N185" s="187" t="s">
        <v>41</v>
      </c>
      <c r="O185" s="76"/>
      <c r="P185" s="188">
        <f>O185*H185</f>
        <v>0</v>
      </c>
      <c r="Q185" s="188">
        <v>0.21734000000000001</v>
      </c>
      <c r="R185" s="188">
        <f>Q185*H185</f>
        <v>3.0427599999999999</v>
      </c>
      <c r="S185" s="188">
        <v>0</v>
      </c>
      <c r="T185" s="189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90" t="s">
        <v>148</v>
      </c>
      <c r="AT185" s="190" t="s">
        <v>143</v>
      </c>
      <c r="AU185" s="190" t="s">
        <v>85</v>
      </c>
      <c r="AY185" s="18" t="s">
        <v>141</v>
      </c>
      <c r="BE185" s="191">
        <f>IF(N185="základní",J185,0)</f>
        <v>0</v>
      </c>
      <c r="BF185" s="191">
        <f>IF(N185="snížená",J185,0)</f>
        <v>0</v>
      </c>
      <c r="BG185" s="191">
        <f>IF(N185="zákl. přenesená",J185,0)</f>
        <v>0</v>
      </c>
      <c r="BH185" s="191">
        <f>IF(N185="sníž. přenesená",J185,0)</f>
        <v>0</v>
      </c>
      <c r="BI185" s="191">
        <f>IF(N185="nulová",J185,0)</f>
        <v>0</v>
      </c>
      <c r="BJ185" s="18" t="s">
        <v>83</v>
      </c>
      <c r="BK185" s="191">
        <f>ROUND(I185*H185,2)</f>
        <v>0</v>
      </c>
      <c r="BL185" s="18" t="s">
        <v>148</v>
      </c>
      <c r="BM185" s="190" t="s">
        <v>356</v>
      </c>
    </row>
    <row r="186" s="2" customFormat="1" ht="24.15" customHeight="1">
      <c r="A186" s="37"/>
      <c r="B186" s="178"/>
      <c r="C186" s="214" t="s">
        <v>357</v>
      </c>
      <c r="D186" s="214" t="s">
        <v>248</v>
      </c>
      <c r="E186" s="215" t="s">
        <v>358</v>
      </c>
      <c r="F186" s="216" t="s">
        <v>359</v>
      </c>
      <c r="G186" s="217" t="s">
        <v>315</v>
      </c>
      <c r="H186" s="218">
        <v>14</v>
      </c>
      <c r="I186" s="219"/>
      <c r="J186" s="220">
        <f>ROUND(I186*H186,2)</f>
        <v>0</v>
      </c>
      <c r="K186" s="216" t="s">
        <v>147</v>
      </c>
      <c r="L186" s="221"/>
      <c r="M186" s="222" t="s">
        <v>1</v>
      </c>
      <c r="N186" s="223" t="s">
        <v>41</v>
      </c>
      <c r="O186" s="76"/>
      <c r="P186" s="188">
        <f>O186*H186</f>
        <v>0</v>
      </c>
      <c r="Q186" s="188">
        <v>0.108</v>
      </c>
      <c r="R186" s="188">
        <f>Q186*H186</f>
        <v>1.512</v>
      </c>
      <c r="S186" s="188">
        <v>0</v>
      </c>
      <c r="T186" s="189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90" t="s">
        <v>183</v>
      </c>
      <c r="AT186" s="190" t="s">
        <v>248</v>
      </c>
      <c r="AU186" s="190" t="s">
        <v>85</v>
      </c>
      <c r="AY186" s="18" t="s">
        <v>141</v>
      </c>
      <c r="BE186" s="191">
        <f>IF(N186="základní",J186,0)</f>
        <v>0</v>
      </c>
      <c r="BF186" s="191">
        <f>IF(N186="snížená",J186,0)</f>
        <v>0</v>
      </c>
      <c r="BG186" s="191">
        <f>IF(N186="zákl. přenesená",J186,0)</f>
        <v>0</v>
      </c>
      <c r="BH186" s="191">
        <f>IF(N186="sníž. přenesená",J186,0)</f>
        <v>0</v>
      </c>
      <c r="BI186" s="191">
        <f>IF(N186="nulová",J186,0)</f>
        <v>0</v>
      </c>
      <c r="BJ186" s="18" t="s">
        <v>83</v>
      </c>
      <c r="BK186" s="191">
        <f>ROUND(I186*H186,2)</f>
        <v>0</v>
      </c>
      <c r="BL186" s="18" t="s">
        <v>148</v>
      </c>
      <c r="BM186" s="190" t="s">
        <v>360</v>
      </c>
    </row>
    <row r="187" s="2" customFormat="1" ht="16.5" customHeight="1">
      <c r="A187" s="37"/>
      <c r="B187" s="178"/>
      <c r="C187" s="214" t="s">
        <v>361</v>
      </c>
      <c r="D187" s="214" t="s">
        <v>248</v>
      </c>
      <c r="E187" s="215" t="s">
        <v>362</v>
      </c>
      <c r="F187" s="216" t="s">
        <v>363</v>
      </c>
      <c r="G187" s="217" t="s">
        <v>315</v>
      </c>
      <c r="H187" s="218">
        <v>14</v>
      </c>
      <c r="I187" s="219"/>
      <c r="J187" s="220">
        <f>ROUND(I187*H187,2)</f>
        <v>0</v>
      </c>
      <c r="K187" s="216" t="s">
        <v>147</v>
      </c>
      <c r="L187" s="221"/>
      <c r="M187" s="222" t="s">
        <v>1</v>
      </c>
      <c r="N187" s="223" t="s">
        <v>41</v>
      </c>
      <c r="O187" s="76"/>
      <c r="P187" s="188">
        <f>O187*H187</f>
        <v>0</v>
      </c>
      <c r="Q187" s="188">
        <v>0.0071999999999999998</v>
      </c>
      <c r="R187" s="188">
        <f>Q187*H187</f>
        <v>0.1008</v>
      </c>
      <c r="S187" s="188">
        <v>0</v>
      </c>
      <c r="T187" s="189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90" t="s">
        <v>183</v>
      </c>
      <c r="AT187" s="190" t="s">
        <v>248</v>
      </c>
      <c r="AU187" s="190" t="s">
        <v>85</v>
      </c>
      <c r="AY187" s="18" t="s">
        <v>141</v>
      </c>
      <c r="BE187" s="191">
        <f>IF(N187="základní",J187,0)</f>
        <v>0</v>
      </c>
      <c r="BF187" s="191">
        <f>IF(N187="snížená",J187,0)</f>
        <v>0</v>
      </c>
      <c r="BG187" s="191">
        <f>IF(N187="zákl. přenesená",J187,0)</f>
        <v>0</v>
      </c>
      <c r="BH187" s="191">
        <f>IF(N187="sníž. přenesená",J187,0)</f>
        <v>0</v>
      </c>
      <c r="BI187" s="191">
        <f>IF(N187="nulová",J187,0)</f>
        <v>0</v>
      </c>
      <c r="BJ187" s="18" t="s">
        <v>83</v>
      </c>
      <c r="BK187" s="191">
        <f>ROUND(I187*H187,2)</f>
        <v>0</v>
      </c>
      <c r="BL187" s="18" t="s">
        <v>148</v>
      </c>
      <c r="BM187" s="190" t="s">
        <v>364</v>
      </c>
    </row>
    <row r="188" s="2" customFormat="1" ht="24.15" customHeight="1">
      <c r="A188" s="37"/>
      <c r="B188" s="178"/>
      <c r="C188" s="179" t="s">
        <v>365</v>
      </c>
      <c r="D188" s="179" t="s">
        <v>143</v>
      </c>
      <c r="E188" s="180" t="s">
        <v>366</v>
      </c>
      <c r="F188" s="181" t="s">
        <v>367</v>
      </c>
      <c r="G188" s="182" t="s">
        <v>315</v>
      </c>
      <c r="H188" s="183">
        <v>14</v>
      </c>
      <c r="I188" s="184"/>
      <c r="J188" s="185">
        <f>ROUND(I188*H188,2)</f>
        <v>0</v>
      </c>
      <c r="K188" s="181" t="s">
        <v>147</v>
      </c>
      <c r="L188" s="38"/>
      <c r="M188" s="186" t="s">
        <v>1</v>
      </c>
      <c r="N188" s="187" t="s">
        <v>41</v>
      </c>
      <c r="O188" s="76"/>
      <c r="P188" s="188">
        <f>O188*H188</f>
        <v>0</v>
      </c>
      <c r="Q188" s="188">
        <v>0</v>
      </c>
      <c r="R188" s="188">
        <f>Q188*H188</f>
        <v>0</v>
      </c>
      <c r="S188" s="188">
        <v>0.20000000000000001</v>
      </c>
      <c r="T188" s="189">
        <f>S188*H188</f>
        <v>2.8000000000000003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90" t="s">
        <v>148</v>
      </c>
      <c r="AT188" s="190" t="s">
        <v>143</v>
      </c>
      <c r="AU188" s="190" t="s">
        <v>85</v>
      </c>
      <c r="AY188" s="18" t="s">
        <v>141</v>
      </c>
      <c r="BE188" s="191">
        <f>IF(N188="základní",J188,0)</f>
        <v>0</v>
      </c>
      <c r="BF188" s="191">
        <f>IF(N188="snížená",J188,0)</f>
        <v>0</v>
      </c>
      <c r="BG188" s="191">
        <f>IF(N188="zákl. přenesená",J188,0)</f>
        <v>0</v>
      </c>
      <c r="BH188" s="191">
        <f>IF(N188="sníž. přenesená",J188,0)</f>
        <v>0</v>
      </c>
      <c r="BI188" s="191">
        <f>IF(N188="nulová",J188,0)</f>
        <v>0</v>
      </c>
      <c r="BJ188" s="18" t="s">
        <v>83</v>
      </c>
      <c r="BK188" s="191">
        <f>ROUND(I188*H188,2)</f>
        <v>0</v>
      </c>
      <c r="BL188" s="18" t="s">
        <v>148</v>
      </c>
      <c r="BM188" s="190" t="s">
        <v>368</v>
      </c>
    </row>
    <row r="189" s="2" customFormat="1" ht="24.15" customHeight="1">
      <c r="A189" s="37"/>
      <c r="B189" s="178"/>
      <c r="C189" s="179" t="s">
        <v>369</v>
      </c>
      <c r="D189" s="179" t="s">
        <v>143</v>
      </c>
      <c r="E189" s="180" t="s">
        <v>370</v>
      </c>
      <c r="F189" s="181" t="s">
        <v>371</v>
      </c>
      <c r="G189" s="182" t="s">
        <v>163</v>
      </c>
      <c r="H189" s="183">
        <v>28</v>
      </c>
      <c r="I189" s="184"/>
      <c r="J189" s="185">
        <f>ROUND(I189*H189,2)</f>
        <v>0</v>
      </c>
      <c r="K189" s="181" t="s">
        <v>147</v>
      </c>
      <c r="L189" s="38"/>
      <c r="M189" s="186" t="s">
        <v>1</v>
      </c>
      <c r="N189" s="187" t="s">
        <v>41</v>
      </c>
      <c r="O189" s="76"/>
      <c r="P189" s="188">
        <f>O189*H189</f>
        <v>0</v>
      </c>
      <c r="Q189" s="188">
        <v>9.0000000000000006E-05</v>
      </c>
      <c r="R189" s="188">
        <f>Q189*H189</f>
        <v>0.0025200000000000001</v>
      </c>
      <c r="S189" s="188">
        <v>0</v>
      </c>
      <c r="T189" s="189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90" t="s">
        <v>148</v>
      </c>
      <c r="AT189" s="190" t="s">
        <v>143</v>
      </c>
      <c r="AU189" s="190" t="s">
        <v>85</v>
      </c>
      <c r="AY189" s="18" t="s">
        <v>141</v>
      </c>
      <c r="BE189" s="191">
        <f>IF(N189="základní",J189,0)</f>
        <v>0</v>
      </c>
      <c r="BF189" s="191">
        <f>IF(N189="snížená",J189,0)</f>
        <v>0</v>
      </c>
      <c r="BG189" s="191">
        <f>IF(N189="zákl. přenesená",J189,0)</f>
        <v>0</v>
      </c>
      <c r="BH189" s="191">
        <f>IF(N189="sníž. přenesená",J189,0)</f>
        <v>0</v>
      </c>
      <c r="BI189" s="191">
        <f>IF(N189="nulová",J189,0)</f>
        <v>0</v>
      </c>
      <c r="BJ189" s="18" t="s">
        <v>83</v>
      </c>
      <c r="BK189" s="191">
        <f>ROUND(I189*H189,2)</f>
        <v>0</v>
      </c>
      <c r="BL189" s="18" t="s">
        <v>148</v>
      </c>
      <c r="BM189" s="190" t="s">
        <v>372</v>
      </c>
    </row>
    <row r="190" s="12" customFormat="1" ht="22.8" customHeight="1">
      <c r="A190" s="12"/>
      <c r="B190" s="165"/>
      <c r="C190" s="12"/>
      <c r="D190" s="166" t="s">
        <v>75</v>
      </c>
      <c r="E190" s="176" t="s">
        <v>174</v>
      </c>
      <c r="F190" s="176" t="s">
        <v>175</v>
      </c>
      <c r="G190" s="12"/>
      <c r="H190" s="12"/>
      <c r="I190" s="168"/>
      <c r="J190" s="177">
        <f>BK190</f>
        <v>0</v>
      </c>
      <c r="K190" s="12"/>
      <c r="L190" s="165"/>
      <c r="M190" s="170"/>
      <c r="N190" s="171"/>
      <c r="O190" s="171"/>
      <c r="P190" s="172">
        <f>SUM(P191:P214)</f>
        <v>0</v>
      </c>
      <c r="Q190" s="171"/>
      <c r="R190" s="172">
        <f>SUM(R191:R214)</f>
        <v>435.87014850000003</v>
      </c>
      <c r="S190" s="171"/>
      <c r="T190" s="173">
        <f>SUM(T191:T214)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166" t="s">
        <v>83</v>
      </c>
      <c r="AT190" s="174" t="s">
        <v>75</v>
      </c>
      <c r="AU190" s="174" t="s">
        <v>83</v>
      </c>
      <c r="AY190" s="166" t="s">
        <v>141</v>
      </c>
      <c r="BK190" s="175">
        <f>SUM(BK191:BK214)</f>
        <v>0</v>
      </c>
    </row>
    <row r="191" s="2" customFormat="1" ht="24.15" customHeight="1">
      <c r="A191" s="37"/>
      <c r="B191" s="178"/>
      <c r="C191" s="179" t="s">
        <v>373</v>
      </c>
      <c r="D191" s="179" t="s">
        <v>143</v>
      </c>
      <c r="E191" s="180" t="s">
        <v>374</v>
      </c>
      <c r="F191" s="181" t="s">
        <v>375</v>
      </c>
      <c r="G191" s="182" t="s">
        <v>163</v>
      </c>
      <c r="H191" s="183">
        <v>1060</v>
      </c>
      <c r="I191" s="184"/>
      <c r="J191" s="185">
        <f>ROUND(I191*H191,2)</f>
        <v>0</v>
      </c>
      <c r="K191" s="181" t="s">
        <v>147</v>
      </c>
      <c r="L191" s="38"/>
      <c r="M191" s="186" t="s">
        <v>1</v>
      </c>
      <c r="N191" s="187" t="s">
        <v>41</v>
      </c>
      <c r="O191" s="76"/>
      <c r="P191" s="188">
        <f>O191*H191</f>
        <v>0</v>
      </c>
      <c r="Q191" s="188">
        <v>0.089779999999999999</v>
      </c>
      <c r="R191" s="188">
        <f>Q191*H191</f>
        <v>95.166799999999995</v>
      </c>
      <c r="S191" s="188">
        <v>0</v>
      </c>
      <c r="T191" s="189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90" t="s">
        <v>148</v>
      </c>
      <c r="AT191" s="190" t="s">
        <v>143</v>
      </c>
      <c r="AU191" s="190" t="s">
        <v>85</v>
      </c>
      <c r="AY191" s="18" t="s">
        <v>141</v>
      </c>
      <c r="BE191" s="191">
        <f>IF(N191="základní",J191,0)</f>
        <v>0</v>
      </c>
      <c r="BF191" s="191">
        <f>IF(N191="snížená",J191,0)</f>
        <v>0</v>
      </c>
      <c r="BG191" s="191">
        <f>IF(N191="zákl. přenesená",J191,0)</f>
        <v>0</v>
      </c>
      <c r="BH191" s="191">
        <f>IF(N191="sníž. přenesená",J191,0)</f>
        <v>0</v>
      </c>
      <c r="BI191" s="191">
        <f>IF(N191="nulová",J191,0)</f>
        <v>0</v>
      </c>
      <c r="BJ191" s="18" t="s">
        <v>83</v>
      </c>
      <c r="BK191" s="191">
        <f>ROUND(I191*H191,2)</f>
        <v>0</v>
      </c>
      <c r="BL191" s="18" t="s">
        <v>148</v>
      </c>
      <c r="BM191" s="190" t="s">
        <v>376</v>
      </c>
    </row>
    <row r="192" s="13" customFormat="1">
      <c r="A192" s="13"/>
      <c r="B192" s="192"/>
      <c r="C192" s="13"/>
      <c r="D192" s="193" t="s">
        <v>150</v>
      </c>
      <c r="E192" s="194" t="s">
        <v>1</v>
      </c>
      <c r="F192" s="195" t="s">
        <v>173</v>
      </c>
      <c r="G192" s="13"/>
      <c r="H192" s="196">
        <v>960</v>
      </c>
      <c r="I192" s="197"/>
      <c r="J192" s="13"/>
      <c r="K192" s="13"/>
      <c r="L192" s="192"/>
      <c r="M192" s="198"/>
      <c r="N192" s="199"/>
      <c r="O192" s="199"/>
      <c r="P192" s="199"/>
      <c r="Q192" s="199"/>
      <c r="R192" s="199"/>
      <c r="S192" s="199"/>
      <c r="T192" s="200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194" t="s">
        <v>150</v>
      </c>
      <c r="AU192" s="194" t="s">
        <v>85</v>
      </c>
      <c r="AV192" s="13" t="s">
        <v>85</v>
      </c>
      <c r="AW192" s="13" t="s">
        <v>32</v>
      </c>
      <c r="AX192" s="13" t="s">
        <v>76</v>
      </c>
      <c r="AY192" s="194" t="s">
        <v>141</v>
      </c>
    </row>
    <row r="193" s="13" customFormat="1">
      <c r="A193" s="13"/>
      <c r="B193" s="192"/>
      <c r="C193" s="13"/>
      <c r="D193" s="193" t="s">
        <v>150</v>
      </c>
      <c r="E193" s="194" t="s">
        <v>1</v>
      </c>
      <c r="F193" s="195" t="s">
        <v>377</v>
      </c>
      <c r="G193" s="13"/>
      <c r="H193" s="196">
        <v>100</v>
      </c>
      <c r="I193" s="197"/>
      <c r="J193" s="13"/>
      <c r="K193" s="13"/>
      <c r="L193" s="192"/>
      <c r="M193" s="198"/>
      <c r="N193" s="199"/>
      <c r="O193" s="199"/>
      <c r="P193" s="199"/>
      <c r="Q193" s="199"/>
      <c r="R193" s="199"/>
      <c r="S193" s="199"/>
      <c r="T193" s="200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194" t="s">
        <v>150</v>
      </c>
      <c r="AU193" s="194" t="s">
        <v>85</v>
      </c>
      <c r="AV193" s="13" t="s">
        <v>85</v>
      </c>
      <c r="AW193" s="13" t="s">
        <v>32</v>
      </c>
      <c r="AX193" s="13" t="s">
        <v>76</v>
      </c>
      <c r="AY193" s="194" t="s">
        <v>141</v>
      </c>
    </row>
    <row r="194" s="14" customFormat="1">
      <c r="A194" s="14"/>
      <c r="B194" s="201"/>
      <c r="C194" s="14"/>
      <c r="D194" s="193" t="s">
        <v>150</v>
      </c>
      <c r="E194" s="202" t="s">
        <v>1</v>
      </c>
      <c r="F194" s="203" t="s">
        <v>191</v>
      </c>
      <c r="G194" s="14"/>
      <c r="H194" s="204">
        <v>1060</v>
      </c>
      <c r="I194" s="205"/>
      <c r="J194" s="14"/>
      <c r="K194" s="14"/>
      <c r="L194" s="201"/>
      <c r="M194" s="206"/>
      <c r="N194" s="207"/>
      <c r="O194" s="207"/>
      <c r="P194" s="207"/>
      <c r="Q194" s="207"/>
      <c r="R194" s="207"/>
      <c r="S194" s="207"/>
      <c r="T194" s="208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02" t="s">
        <v>150</v>
      </c>
      <c r="AU194" s="202" t="s">
        <v>85</v>
      </c>
      <c r="AV194" s="14" t="s">
        <v>148</v>
      </c>
      <c r="AW194" s="14" t="s">
        <v>32</v>
      </c>
      <c r="AX194" s="14" t="s">
        <v>83</v>
      </c>
      <c r="AY194" s="202" t="s">
        <v>141</v>
      </c>
    </row>
    <row r="195" s="2" customFormat="1" ht="16.5" customHeight="1">
      <c r="A195" s="37"/>
      <c r="B195" s="178"/>
      <c r="C195" s="214" t="s">
        <v>378</v>
      </c>
      <c r="D195" s="214" t="s">
        <v>248</v>
      </c>
      <c r="E195" s="215" t="s">
        <v>379</v>
      </c>
      <c r="F195" s="216" t="s">
        <v>380</v>
      </c>
      <c r="G195" s="217" t="s">
        <v>146</v>
      </c>
      <c r="H195" s="218">
        <v>19.600000000000001</v>
      </c>
      <c r="I195" s="219"/>
      <c r="J195" s="220">
        <f>ROUND(I195*H195,2)</f>
        <v>0</v>
      </c>
      <c r="K195" s="216" t="s">
        <v>147</v>
      </c>
      <c r="L195" s="221"/>
      <c r="M195" s="222" t="s">
        <v>1</v>
      </c>
      <c r="N195" s="223" t="s">
        <v>41</v>
      </c>
      <c r="O195" s="76"/>
      <c r="P195" s="188">
        <f>O195*H195</f>
        <v>0</v>
      </c>
      <c r="Q195" s="188">
        <v>0.222</v>
      </c>
      <c r="R195" s="188">
        <f>Q195*H195</f>
        <v>4.3512000000000004</v>
      </c>
      <c r="S195" s="188">
        <v>0</v>
      </c>
      <c r="T195" s="189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90" t="s">
        <v>183</v>
      </c>
      <c r="AT195" s="190" t="s">
        <v>248</v>
      </c>
      <c r="AU195" s="190" t="s">
        <v>85</v>
      </c>
      <c r="AY195" s="18" t="s">
        <v>141</v>
      </c>
      <c r="BE195" s="191">
        <f>IF(N195="základní",J195,0)</f>
        <v>0</v>
      </c>
      <c r="BF195" s="191">
        <f>IF(N195="snížená",J195,0)</f>
        <v>0</v>
      </c>
      <c r="BG195" s="191">
        <f>IF(N195="zákl. přenesená",J195,0)</f>
        <v>0</v>
      </c>
      <c r="BH195" s="191">
        <f>IF(N195="sníž. přenesená",J195,0)</f>
        <v>0</v>
      </c>
      <c r="BI195" s="191">
        <f>IF(N195="nulová",J195,0)</f>
        <v>0</v>
      </c>
      <c r="BJ195" s="18" t="s">
        <v>83</v>
      </c>
      <c r="BK195" s="191">
        <f>ROUND(I195*H195,2)</f>
        <v>0</v>
      </c>
      <c r="BL195" s="18" t="s">
        <v>148</v>
      </c>
      <c r="BM195" s="190" t="s">
        <v>381</v>
      </c>
    </row>
    <row r="196" s="13" customFormat="1">
      <c r="A196" s="13"/>
      <c r="B196" s="192"/>
      <c r="C196" s="13"/>
      <c r="D196" s="193" t="s">
        <v>150</v>
      </c>
      <c r="E196" s="194" t="s">
        <v>1</v>
      </c>
      <c r="F196" s="195" t="s">
        <v>382</v>
      </c>
      <c r="G196" s="13"/>
      <c r="H196" s="196">
        <v>9.5999999999999996</v>
      </c>
      <c r="I196" s="197"/>
      <c r="J196" s="13"/>
      <c r="K196" s="13"/>
      <c r="L196" s="192"/>
      <c r="M196" s="198"/>
      <c r="N196" s="199"/>
      <c r="O196" s="199"/>
      <c r="P196" s="199"/>
      <c r="Q196" s="199"/>
      <c r="R196" s="199"/>
      <c r="S196" s="199"/>
      <c r="T196" s="200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194" t="s">
        <v>150</v>
      </c>
      <c r="AU196" s="194" t="s">
        <v>85</v>
      </c>
      <c r="AV196" s="13" t="s">
        <v>85</v>
      </c>
      <c r="AW196" s="13" t="s">
        <v>32</v>
      </c>
      <c r="AX196" s="13" t="s">
        <v>76</v>
      </c>
      <c r="AY196" s="194" t="s">
        <v>141</v>
      </c>
    </row>
    <row r="197" s="13" customFormat="1">
      <c r="A197" s="13"/>
      <c r="B197" s="192"/>
      <c r="C197" s="13"/>
      <c r="D197" s="193" t="s">
        <v>150</v>
      </c>
      <c r="E197" s="194" t="s">
        <v>1</v>
      </c>
      <c r="F197" s="195" t="s">
        <v>383</v>
      </c>
      <c r="G197" s="13"/>
      <c r="H197" s="196">
        <v>10</v>
      </c>
      <c r="I197" s="197"/>
      <c r="J197" s="13"/>
      <c r="K197" s="13"/>
      <c r="L197" s="192"/>
      <c r="M197" s="198"/>
      <c r="N197" s="199"/>
      <c r="O197" s="199"/>
      <c r="P197" s="199"/>
      <c r="Q197" s="199"/>
      <c r="R197" s="199"/>
      <c r="S197" s="199"/>
      <c r="T197" s="200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194" t="s">
        <v>150</v>
      </c>
      <c r="AU197" s="194" t="s">
        <v>85</v>
      </c>
      <c r="AV197" s="13" t="s">
        <v>85</v>
      </c>
      <c r="AW197" s="13" t="s">
        <v>32</v>
      </c>
      <c r="AX197" s="13" t="s">
        <v>76</v>
      </c>
      <c r="AY197" s="194" t="s">
        <v>141</v>
      </c>
    </row>
    <row r="198" s="14" customFormat="1">
      <c r="A198" s="14"/>
      <c r="B198" s="201"/>
      <c r="C198" s="14"/>
      <c r="D198" s="193" t="s">
        <v>150</v>
      </c>
      <c r="E198" s="202" t="s">
        <v>1</v>
      </c>
      <c r="F198" s="203" t="s">
        <v>191</v>
      </c>
      <c r="G198" s="14"/>
      <c r="H198" s="204">
        <v>19.600000000000001</v>
      </c>
      <c r="I198" s="205"/>
      <c r="J198" s="14"/>
      <c r="K198" s="14"/>
      <c r="L198" s="201"/>
      <c r="M198" s="206"/>
      <c r="N198" s="207"/>
      <c r="O198" s="207"/>
      <c r="P198" s="207"/>
      <c r="Q198" s="207"/>
      <c r="R198" s="207"/>
      <c r="S198" s="207"/>
      <c r="T198" s="208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02" t="s">
        <v>150</v>
      </c>
      <c r="AU198" s="202" t="s">
        <v>85</v>
      </c>
      <c r="AV198" s="14" t="s">
        <v>148</v>
      </c>
      <c r="AW198" s="14" t="s">
        <v>32</v>
      </c>
      <c r="AX198" s="14" t="s">
        <v>83</v>
      </c>
      <c r="AY198" s="202" t="s">
        <v>141</v>
      </c>
    </row>
    <row r="199" s="2" customFormat="1" ht="33" customHeight="1">
      <c r="A199" s="37"/>
      <c r="B199" s="178"/>
      <c r="C199" s="179" t="s">
        <v>384</v>
      </c>
      <c r="D199" s="179" t="s">
        <v>143</v>
      </c>
      <c r="E199" s="180" t="s">
        <v>385</v>
      </c>
      <c r="F199" s="181" t="s">
        <v>386</v>
      </c>
      <c r="G199" s="182" t="s">
        <v>163</v>
      </c>
      <c r="H199" s="183">
        <v>30</v>
      </c>
      <c r="I199" s="184"/>
      <c r="J199" s="185">
        <f>ROUND(I199*H199,2)</f>
        <v>0</v>
      </c>
      <c r="K199" s="181" t="s">
        <v>147</v>
      </c>
      <c r="L199" s="38"/>
      <c r="M199" s="186" t="s">
        <v>1</v>
      </c>
      <c r="N199" s="187" t="s">
        <v>41</v>
      </c>
      <c r="O199" s="76"/>
      <c r="P199" s="188">
        <f>O199*H199</f>
        <v>0</v>
      </c>
      <c r="Q199" s="188">
        <v>0.16850000000000001</v>
      </c>
      <c r="R199" s="188">
        <f>Q199*H199</f>
        <v>5.0550000000000006</v>
      </c>
      <c r="S199" s="188">
        <v>0</v>
      </c>
      <c r="T199" s="189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90" t="s">
        <v>148</v>
      </c>
      <c r="AT199" s="190" t="s">
        <v>143</v>
      </c>
      <c r="AU199" s="190" t="s">
        <v>85</v>
      </c>
      <c r="AY199" s="18" t="s">
        <v>141</v>
      </c>
      <c r="BE199" s="191">
        <f>IF(N199="základní",J199,0)</f>
        <v>0</v>
      </c>
      <c r="BF199" s="191">
        <f>IF(N199="snížená",J199,0)</f>
        <v>0</v>
      </c>
      <c r="BG199" s="191">
        <f>IF(N199="zákl. přenesená",J199,0)</f>
        <v>0</v>
      </c>
      <c r="BH199" s="191">
        <f>IF(N199="sníž. přenesená",J199,0)</f>
        <v>0</v>
      </c>
      <c r="BI199" s="191">
        <f>IF(N199="nulová",J199,0)</f>
        <v>0</v>
      </c>
      <c r="BJ199" s="18" t="s">
        <v>83</v>
      </c>
      <c r="BK199" s="191">
        <f>ROUND(I199*H199,2)</f>
        <v>0</v>
      </c>
      <c r="BL199" s="18" t="s">
        <v>148</v>
      </c>
      <c r="BM199" s="190" t="s">
        <v>387</v>
      </c>
    </row>
    <row r="200" s="2" customFormat="1" ht="16.5" customHeight="1">
      <c r="A200" s="37"/>
      <c r="B200" s="178"/>
      <c r="C200" s="214" t="s">
        <v>388</v>
      </c>
      <c r="D200" s="214" t="s">
        <v>248</v>
      </c>
      <c r="E200" s="215" t="s">
        <v>389</v>
      </c>
      <c r="F200" s="216" t="s">
        <v>390</v>
      </c>
      <c r="G200" s="217" t="s">
        <v>163</v>
      </c>
      <c r="H200" s="218">
        <v>30</v>
      </c>
      <c r="I200" s="219"/>
      <c r="J200" s="220">
        <f>ROUND(I200*H200,2)</f>
        <v>0</v>
      </c>
      <c r="K200" s="216" t="s">
        <v>147</v>
      </c>
      <c r="L200" s="221"/>
      <c r="M200" s="222" t="s">
        <v>1</v>
      </c>
      <c r="N200" s="223" t="s">
        <v>41</v>
      </c>
      <c r="O200" s="76"/>
      <c r="P200" s="188">
        <f>O200*H200</f>
        <v>0</v>
      </c>
      <c r="Q200" s="188">
        <v>0.080000000000000002</v>
      </c>
      <c r="R200" s="188">
        <f>Q200*H200</f>
        <v>2.3999999999999999</v>
      </c>
      <c r="S200" s="188">
        <v>0</v>
      </c>
      <c r="T200" s="189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90" t="s">
        <v>183</v>
      </c>
      <c r="AT200" s="190" t="s">
        <v>248</v>
      </c>
      <c r="AU200" s="190" t="s">
        <v>85</v>
      </c>
      <c r="AY200" s="18" t="s">
        <v>141</v>
      </c>
      <c r="BE200" s="191">
        <f>IF(N200="základní",J200,0)</f>
        <v>0</v>
      </c>
      <c r="BF200" s="191">
        <f>IF(N200="snížená",J200,0)</f>
        <v>0</v>
      </c>
      <c r="BG200" s="191">
        <f>IF(N200="zákl. přenesená",J200,0)</f>
        <v>0</v>
      </c>
      <c r="BH200" s="191">
        <f>IF(N200="sníž. přenesená",J200,0)</f>
        <v>0</v>
      </c>
      <c r="BI200" s="191">
        <f>IF(N200="nulová",J200,0)</f>
        <v>0</v>
      </c>
      <c r="BJ200" s="18" t="s">
        <v>83</v>
      </c>
      <c r="BK200" s="191">
        <f>ROUND(I200*H200,2)</f>
        <v>0</v>
      </c>
      <c r="BL200" s="18" t="s">
        <v>148</v>
      </c>
      <c r="BM200" s="190" t="s">
        <v>391</v>
      </c>
    </row>
    <row r="201" s="2" customFormat="1" ht="33" customHeight="1">
      <c r="A201" s="37"/>
      <c r="B201" s="178"/>
      <c r="C201" s="179" t="s">
        <v>392</v>
      </c>
      <c r="D201" s="179" t="s">
        <v>143</v>
      </c>
      <c r="E201" s="180" t="s">
        <v>393</v>
      </c>
      <c r="F201" s="181" t="s">
        <v>394</v>
      </c>
      <c r="G201" s="182" t="s">
        <v>163</v>
      </c>
      <c r="H201" s="183">
        <v>640</v>
      </c>
      <c r="I201" s="184"/>
      <c r="J201" s="185">
        <f>ROUND(I201*H201,2)</f>
        <v>0</v>
      </c>
      <c r="K201" s="181" t="s">
        <v>147</v>
      </c>
      <c r="L201" s="38"/>
      <c r="M201" s="186" t="s">
        <v>1</v>
      </c>
      <c r="N201" s="187" t="s">
        <v>41</v>
      </c>
      <c r="O201" s="76"/>
      <c r="P201" s="188">
        <f>O201*H201</f>
        <v>0</v>
      </c>
      <c r="Q201" s="188">
        <v>0.14041999999999999</v>
      </c>
      <c r="R201" s="188">
        <f>Q201*H201</f>
        <v>89.868799999999993</v>
      </c>
      <c r="S201" s="188">
        <v>0</v>
      </c>
      <c r="T201" s="189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90" t="s">
        <v>148</v>
      </c>
      <c r="AT201" s="190" t="s">
        <v>143</v>
      </c>
      <c r="AU201" s="190" t="s">
        <v>85</v>
      </c>
      <c r="AY201" s="18" t="s">
        <v>141</v>
      </c>
      <c r="BE201" s="191">
        <f>IF(N201="základní",J201,0)</f>
        <v>0</v>
      </c>
      <c r="BF201" s="191">
        <f>IF(N201="snížená",J201,0)</f>
        <v>0</v>
      </c>
      <c r="BG201" s="191">
        <f>IF(N201="zákl. přenesená",J201,0)</f>
        <v>0</v>
      </c>
      <c r="BH201" s="191">
        <f>IF(N201="sníž. přenesená",J201,0)</f>
        <v>0</v>
      </c>
      <c r="BI201" s="191">
        <f>IF(N201="nulová",J201,0)</f>
        <v>0</v>
      </c>
      <c r="BJ201" s="18" t="s">
        <v>83</v>
      </c>
      <c r="BK201" s="191">
        <f>ROUND(I201*H201,2)</f>
        <v>0</v>
      </c>
      <c r="BL201" s="18" t="s">
        <v>148</v>
      </c>
      <c r="BM201" s="190" t="s">
        <v>395</v>
      </c>
    </row>
    <row r="202" s="2" customFormat="1" ht="16.5" customHeight="1">
      <c r="A202" s="37"/>
      <c r="B202" s="178"/>
      <c r="C202" s="214" t="s">
        <v>396</v>
      </c>
      <c r="D202" s="214" t="s">
        <v>248</v>
      </c>
      <c r="E202" s="215" t="s">
        <v>397</v>
      </c>
      <c r="F202" s="216" t="s">
        <v>398</v>
      </c>
      <c r="G202" s="217" t="s">
        <v>163</v>
      </c>
      <c r="H202" s="218">
        <v>640</v>
      </c>
      <c r="I202" s="219"/>
      <c r="J202" s="220">
        <f>ROUND(I202*H202,2)</f>
        <v>0</v>
      </c>
      <c r="K202" s="216" t="s">
        <v>147</v>
      </c>
      <c r="L202" s="221"/>
      <c r="M202" s="222" t="s">
        <v>1</v>
      </c>
      <c r="N202" s="223" t="s">
        <v>41</v>
      </c>
      <c r="O202" s="76"/>
      <c r="P202" s="188">
        <f>O202*H202</f>
        <v>0</v>
      </c>
      <c r="Q202" s="188">
        <v>0.056120000000000003</v>
      </c>
      <c r="R202" s="188">
        <f>Q202*H202</f>
        <v>35.916800000000002</v>
      </c>
      <c r="S202" s="188">
        <v>0</v>
      </c>
      <c r="T202" s="189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90" t="s">
        <v>183</v>
      </c>
      <c r="AT202" s="190" t="s">
        <v>248</v>
      </c>
      <c r="AU202" s="190" t="s">
        <v>85</v>
      </c>
      <c r="AY202" s="18" t="s">
        <v>141</v>
      </c>
      <c r="BE202" s="191">
        <f>IF(N202="základní",J202,0)</f>
        <v>0</v>
      </c>
      <c r="BF202" s="191">
        <f>IF(N202="snížená",J202,0)</f>
        <v>0</v>
      </c>
      <c r="BG202" s="191">
        <f>IF(N202="zákl. přenesená",J202,0)</f>
        <v>0</v>
      </c>
      <c r="BH202" s="191">
        <f>IF(N202="sníž. přenesená",J202,0)</f>
        <v>0</v>
      </c>
      <c r="BI202" s="191">
        <f>IF(N202="nulová",J202,0)</f>
        <v>0</v>
      </c>
      <c r="BJ202" s="18" t="s">
        <v>83</v>
      </c>
      <c r="BK202" s="191">
        <f>ROUND(I202*H202,2)</f>
        <v>0</v>
      </c>
      <c r="BL202" s="18" t="s">
        <v>148</v>
      </c>
      <c r="BM202" s="190" t="s">
        <v>399</v>
      </c>
    </row>
    <row r="203" s="2" customFormat="1" ht="24.15" customHeight="1">
      <c r="A203" s="37"/>
      <c r="B203" s="178"/>
      <c r="C203" s="179" t="s">
        <v>400</v>
      </c>
      <c r="D203" s="179" t="s">
        <v>143</v>
      </c>
      <c r="E203" s="180" t="s">
        <v>401</v>
      </c>
      <c r="F203" s="181" t="s">
        <v>402</v>
      </c>
      <c r="G203" s="182" t="s">
        <v>163</v>
      </c>
      <c r="H203" s="183">
        <v>480</v>
      </c>
      <c r="I203" s="184"/>
      <c r="J203" s="185">
        <f>ROUND(I203*H203,2)</f>
        <v>0</v>
      </c>
      <c r="K203" s="181" t="s">
        <v>147</v>
      </c>
      <c r="L203" s="38"/>
      <c r="M203" s="186" t="s">
        <v>1</v>
      </c>
      <c r="N203" s="187" t="s">
        <v>41</v>
      </c>
      <c r="O203" s="76"/>
      <c r="P203" s="188">
        <f>O203*H203</f>
        <v>0</v>
      </c>
      <c r="Q203" s="188">
        <v>0.18292</v>
      </c>
      <c r="R203" s="188">
        <f>Q203*H203</f>
        <v>87.801599999999993</v>
      </c>
      <c r="S203" s="188">
        <v>0</v>
      </c>
      <c r="T203" s="189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90" t="s">
        <v>148</v>
      </c>
      <c r="AT203" s="190" t="s">
        <v>143</v>
      </c>
      <c r="AU203" s="190" t="s">
        <v>85</v>
      </c>
      <c r="AY203" s="18" t="s">
        <v>141</v>
      </c>
      <c r="BE203" s="191">
        <f>IF(N203="základní",J203,0)</f>
        <v>0</v>
      </c>
      <c r="BF203" s="191">
        <f>IF(N203="snížená",J203,0)</f>
        <v>0</v>
      </c>
      <c r="BG203" s="191">
        <f>IF(N203="zákl. přenesená",J203,0)</f>
        <v>0</v>
      </c>
      <c r="BH203" s="191">
        <f>IF(N203="sníž. přenesená",J203,0)</f>
        <v>0</v>
      </c>
      <c r="BI203" s="191">
        <f>IF(N203="nulová",J203,0)</f>
        <v>0</v>
      </c>
      <c r="BJ203" s="18" t="s">
        <v>83</v>
      </c>
      <c r="BK203" s="191">
        <f>ROUND(I203*H203,2)</f>
        <v>0</v>
      </c>
      <c r="BL203" s="18" t="s">
        <v>148</v>
      </c>
      <c r="BM203" s="190" t="s">
        <v>403</v>
      </c>
    </row>
    <row r="204" s="2" customFormat="1" ht="24.15" customHeight="1">
      <c r="A204" s="37"/>
      <c r="B204" s="178"/>
      <c r="C204" s="179" t="s">
        <v>404</v>
      </c>
      <c r="D204" s="179" t="s">
        <v>143</v>
      </c>
      <c r="E204" s="180" t="s">
        <v>405</v>
      </c>
      <c r="F204" s="181" t="s">
        <v>406</v>
      </c>
      <c r="G204" s="182" t="s">
        <v>228</v>
      </c>
      <c r="H204" s="183">
        <v>51.024999999999999</v>
      </c>
      <c r="I204" s="184"/>
      <c r="J204" s="185">
        <f>ROUND(I204*H204,2)</f>
        <v>0</v>
      </c>
      <c r="K204" s="181" t="s">
        <v>147</v>
      </c>
      <c r="L204" s="38"/>
      <c r="M204" s="186" t="s">
        <v>1</v>
      </c>
      <c r="N204" s="187" t="s">
        <v>41</v>
      </c>
      <c r="O204" s="76"/>
      <c r="P204" s="188">
        <f>O204*H204</f>
        <v>0</v>
      </c>
      <c r="Q204" s="188">
        <v>2.2563399999999998</v>
      </c>
      <c r="R204" s="188">
        <f>Q204*H204</f>
        <v>115.12974849999999</v>
      </c>
      <c r="S204" s="188">
        <v>0</v>
      </c>
      <c r="T204" s="189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90" t="s">
        <v>148</v>
      </c>
      <c r="AT204" s="190" t="s">
        <v>143</v>
      </c>
      <c r="AU204" s="190" t="s">
        <v>85</v>
      </c>
      <c r="AY204" s="18" t="s">
        <v>141</v>
      </c>
      <c r="BE204" s="191">
        <f>IF(N204="základní",J204,0)</f>
        <v>0</v>
      </c>
      <c r="BF204" s="191">
        <f>IF(N204="snížená",J204,0)</f>
        <v>0</v>
      </c>
      <c r="BG204" s="191">
        <f>IF(N204="zákl. přenesená",J204,0)</f>
        <v>0</v>
      </c>
      <c r="BH204" s="191">
        <f>IF(N204="sníž. přenesená",J204,0)</f>
        <v>0</v>
      </c>
      <c r="BI204" s="191">
        <f>IF(N204="nulová",J204,0)</f>
        <v>0</v>
      </c>
      <c r="BJ204" s="18" t="s">
        <v>83</v>
      </c>
      <c r="BK204" s="191">
        <f>ROUND(I204*H204,2)</f>
        <v>0</v>
      </c>
      <c r="BL204" s="18" t="s">
        <v>148</v>
      </c>
      <c r="BM204" s="190" t="s">
        <v>407</v>
      </c>
    </row>
    <row r="205" s="13" customFormat="1">
      <c r="A205" s="13"/>
      <c r="B205" s="192"/>
      <c r="C205" s="13"/>
      <c r="D205" s="193" t="s">
        <v>150</v>
      </c>
      <c r="E205" s="194" t="s">
        <v>1</v>
      </c>
      <c r="F205" s="195" t="s">
        <v>408</v>
      </c>
      <c r="G205" s="13"/>
      <c r="H205" s="196">
        <v>15.9</v>
      </c>
      <c r="I205" s="197"/>
      <c r="J205" s="13"/>
      <c r="K205" s="13"/>
      <c r="L205" s="192"/>
      <c r="M205" s="198"/>
      <c r="N205" s="199"/>
      <c r="O205" s="199"/>
      <c r="P205" s="199"/>
      <c r="Q205" s="199"/>
      <c r="R205" s="199"/>
      <c r="S205" s="199"/>
      <c r="T205" s="200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194" t="s">
        <v>150</v>
      </c>
      <c r="AU205" s="194" t="s">
        <v>85</v>
      </c>
      <c r="AV205" s="13" t="s">
        <v>85</v>
      </c>
      <c r="AW205" s="13" t="s">
        <v>32</v>
      </c>
      <c r="AX205" s="13" t="s">
        <v>76</v>
      </c>
      <c r="AY205" s="194" t="s">
        <v>141</v>
      </c>
    </row>
    <row r="206" s="13" customFormat="1">
      <c r="A206" s="13"/>
      <c r="B206" s="192"/>
      <c r="C206" s="13"/>
      <c r="D206" s="193" t="s">
        <v>150</v>
      </c>
      <c r="E206" s="194" t="s">
        <v>1</v>
      </c>
      <c r="F206" s="195" t="s">
        <v>409</v>
      </c>
      <c r="G206" s="13"/>
      <c r="H206" s="196">
        <v>18</v>
      </c>
      <c r="I206" s="197"/>
      <c r="J206" s="13"/>
      <c r="K206" s="13"/>
      <c r="L206" s="192"/>
      <c r="M206" s="198"/>
      <c r="N206" s="199"/>
      <c r="O206" s="199"/>
      <c r="P206" s="199"/>
      <c r="Q206" s="199"/>
      <c r="R206" s="199"/>
      <c r="S206" s="199"/>
      <c r="T206" s="200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194" t="s">
        <v>150</v>
      </c>
      <c r="AU206" s="194" t="s">
        <v>85</v>
      </c>
      <c r="AV206" s="13" t="s">
        <v>85</v>
      </c>
      <c r="AW206" s="13" t="s">
        <v>32</v>
      </c>
      <c r="AX206" s="13" t="s">
        <v>76</v>
      </c>
      <c r="AY206" s="194" t="s">
        <v>141</v>
      </c>
    </row>
    <row r="207" s="13" customFormat="1">
      <c r="A207" s="13"/>
      <c r="B207" s="192"/>
      <c r="C207" s="13"/>
      <c r="D207" s="193" t="s">
        <v>150</v>
      </c>
      <c r="E207" s="194" t="s">
        <v>1</v>
      </c>
      <c r="F207" s="195" t="s">
        <v>410</v>
      </c>
      <c r="G207" s="13"/>
      <c r="H207" s="196">
        <v>1.125</v>
      </c>
      <c r="I207" s="197"/>
      <c r="J207" s="13"/>
      <c r="K207" s="13"/>
      <c r="L207" s="192"/>
      <c r="M207" s="198"/>
      <c r="N207" s="199"/>
      <c r="O207" s="199"/>
      <c r="P207" s="199"/>
      <c r="Q207" s="199"/>
      <c r="R207" s="199"/>
      <c r="S207" s="199"/>
      <c r="T207" s="200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194" t="s">
        <v>150</v>
      </c>
      <c r="AU207" s="194" t="s">
        <v>85</v>
      </c>
      <c r="AV207" s="13" t="s">
        <v>85</v>
      </c>
      <c r="AW207" s="13" t="s">
        <v>32</v>
      </c>
      <c r="AX207" s="13" t="s">
        <v>76</v>
      </c>
      <c r="AY207" s="194" t="s">
        <v>141</v>
      </c>
    </row>
    <row r="208" s="13" customFormat="1">
      <c r="A208" s="13"/>
      <c r="B208" s="192"/>
      <c r="C208" s="13"/>
      <c r="D208" s="193" t="s">
        <v>150</v>
      </c>
      <c r="E208" s="194" t="s">
        <v>1</v>
      </c>
      <c r="F208" s="195" t="s">
        <v>411</v>
      </c>
      <c r="G208" s="13"/>
      <c r="H208" s="196">
        <v>16</v>
      </c>
      <c r="I208" s="197"/>
      <c r="J208" s="13"/>
      <c r="K208" s="13"/>
      <c r="L208" s="192"/>
      <c r="M208" s="198"/>
      <c r="N208" s="199"/>
      <c r="O208" s="199"/>
      <c r="P208" s="199"/>
      <c r="Q208" s="199"/>
      <c r="R208" s="199"/>
      <c r="S208" s="199"/>
      <c r="T208" s="200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194" t="s">
        <v>150</v>
      </c>
      <c r="AU208" s="194" t="s">
        <v>85</v>
      </c>
      <c r="AV208" s="13" t="s">
        <v>85</v>
      </c>
      <c r="AW208" s="13" t="s">
        <v>32</v>
      </c>
      <c r="AX208" s="13" t="s">
        <v>76</v>
      </c>
      <c r="AY208" s="194" t="s">
        <v>141</v>
      </c>
    </row>
    <row r="209" s="14" customFormat="1">
      <c r="A209" s="14"/>
      <c r="B209" s="201"/>
      <c r="C209" s="14"/>
      <c r="D209" s="193" t="s">
        <v>150</v>
      </c>
      <c r="E209" s="202" t="s">
        <v>1</v>
      </c>
      <c r="F209" s="203" t="s">
        <v>191</v>
      </c>
      <c r="G209" s="14"/>
      <c r="H209" s="204">
        <v>51.024999999999999</v>
      </c>
      <c r="I209" s="205"/>
      <c r="J209" s="14"/>
      <c r="K209" s="14"/>
      <c r="L209" s="201"/>
      <c r="M209" s="206"/>
      <c r="N209" s="207"/>
      <c r="O209" s="207"/>
      <c r="P209" s="207"/>
      <c r="Q209" s="207"/>
      <c r="R209" s="207"/>
      <c r="S209" s="207"/>
      <c r="T209" s="208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02" t="s">
        <v>150</v>
      </c>
      <c r="AU209" s="202" t="s">
        <v>85</v>
      </c>
      <c r="AV209" s="14" t="s">
        <v>148</v>
      </c>
      <c r="AW209" s="14" t="s">
        <v>32</v>
      </c>
      <c r="AX209" s="14" t="s">
        <v>83</v>
      </c>
      <c r="AY209" s="202" t="s">
        <v>141</v>
      </c>
    </row>
    <row r="210" s="2" customFormat="1" ht="24.15" customHeight="1">
      <c r="A210" s="37"/>
      <c r="B210" s="178"/>
      <c r="C210" s="179" t="s">
        <v>412</v>
      </c>
      <c r="D210" s="179" t="s">
        <v>143</v>
      </c>
      <c r="E210" s="180" t="s">
        <v>413</v>
      </c>
      <c r="F210" s="181" t="s">
        <v>414</v>
      </c>
      <c r="G210" s="182" t="s">
        <v>163</v>
      </c>
      <c r="H210" s="183">
        <v>530</v>
      </c>
      <c r="I210" s="184"/>
      <c r="J210" s="185">
        <f>ROUND(I210*H210,2)</f>
        <v>0</v>
      </c>
      <c r="K210" s="181" t="s">
        <v>147</v>
      </c>
      <c r="L210" s="38"/>
      <c r="M210" s="186" t="s">
        <v>1</v>
      </c>
      <c r="N210" s="187" t="s">
        <v>41</v>
      </c>
      <c r="O210" s="76"/>
      <c r="P210" s="188">
        <f>O210*H210</f>
        <v>0</v>
      </c>
      <c r="Q210" s="188">
        <v>0.00034000000000000002</v>
      </c>
      <c r="R210" s="188">
        <f>Q210*H210</f>
        <v>0.18020000000000003</v>
      </c>
      <c r="S210" s="188">
        <v>0</v>
      </c>
      <c r="T210" s="189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190" t="s">
        <v>148</v>
      </c>
      <c r="AT210" s="190" t="s">
        <v>143</v>
      </c>
      <c r="AU210" s="190" t="s">
        <v>85</v>
      </c>
      <c r="AY210" s="18" t="s">
        <v>141</v>
      </c>
      <c r="BE210" s="191">
        <f>IF(N210="základní",J210,0)</f>
        <v>0</v>
      </c>
      <c r="BF210" s="191">
        <f>IF(N210="snížená",J210,0)</f>
        <v>0</v>
      </c>
      <c r="BG210" s="191">
        <f>IF(N210="zákl. přenesená",J210,0)</f>
        <v>0</v>
      </c>
      <c r="BH210" s="191">
        <f>IF(N210="sníž. přenesená",J210,0)</f>
        <v>0</v>
      </c>
      <c r="BI210" s="191">
        <f>IF(N210="nulová",J210,0)</f>
        <v>0</v>
      </c>
      <c r="BJ210" s="18" t="s">
        <v>83</v>
      </c>
      <c r="BK210" s="191">
        <f>ROUND(I210*H210,2)</f>
        <v>0</v>
      </c>
      <c r="BL210" s="18" t="s">
        <v>148</v>
      </c>
      <c r="BM210" s="190" t="s">
        <v>415</v>
      </c>
    </row>
    <row r="211" s="2" customFormat="1" ht="21.75" customHeight="1">
      <c r="A211" s="37"/>
      <c r="B211" s="178"/>
      <c r="C211" s="179" t="s">
        <v>416</v>
      </c>
      <c r="D211" s="179" t="s">
        <v>143</v>
      </c>
      <c r="E211" s="180" t="s">
        <v>417</v>
      </c>
      <c r="F211" s="181" t="s">
        <v>418</v>
      </c>
      <c r="G211" s="182" t="s">
        <v>163</v>
      </c>
      <c r="H211" s="183">
        <v>480</v>
      </c>
      <c r="I211" s="184"/>
      <c r="J211" s="185">
        <f>ROUND(I211*H211,2)</f>
        <v>0</v>
      </c>
      <c r="K211" s="181" t="s">
        <v>147</v>
      </c>
      <c r="L211" s="38"/>
      <c r="M211" s="186" t="s">
        <v>1</v>
      </c>
      <c r="N211" s="187" t="s">
        <v>41</v>
      </c>
      <c r="O211" s="76"/>
      <c r="P211" s="188">
        <f>O211*H211</f>
        <v>0</v>
      </c>
      <c r="Q211" s="188">
        <v>0</v>
      </c>
      <c r="R211" s="188">
        <f>Q211*H211</f>
        <v>0</v>
      </c>
      <c r="S211" s="188">
        <v>0</v>
      </c>
      <c r="T211" s="189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190" t="s">
        <v>148</v>
      </c>
      <c r="AT211" s="190" t="s">
        <v>143</v>
      </c>
      <c r="AU211" s="190" t="s">
        <v>85</v>
      </c>
      <c r="AY211" s="18" t="s">
        <v>141</v>
      </c>
      <c r="BE211" s="191">
        <f>IF(N211="základní",J211,0)</f>
        <v>0</v>
      </c>
      <c r="BF211" s="191">
        <f>IF(N211="snížená",J211,0)</f>
        <v>0</v>
      </c>
      <c r="BG211" s="191">
        <f>IF(N211="zákl. přenesená",J211,0)</f>
        <v>0</v>
      </c>
      <c r="BH211" s="191">
        <f>IF(N211="sníž. přenesená",J211,0)</f>
        <v>0</v>
      </c>
      <c r="BI211" s="191">
        <f>IF(N211="nulová",J211,0)</f>
        <v>0</v>
      </c>
      <c r="BJ211" s="18" t="s">
        <v>83</v>
      </c>
      <c r="BK211" s="191">
        <f>ROUND(I211*H211,2)</f>
        <v>0</v>
      </c>
      <c r="BL211" s="18" t="s">
        <v>148</v>
      </c>
      <c r="BM211" s="190" t="s">
        <v>419</v>
      </c>
    </row>
    <row r="212" s="2" customFormat="1" ht="24.15" customHeight="1">
      <c r="A212" s="37"/>
      <c r="B212" s="178"/>
      <c r="C212" s="179" t="s">
        <v>420</v>
      </c>
      <c r="D212" s="179" t="s">
        <v>143</v>
      </c>
      <c r="E212" s="180" t="s">
        <v>421</v>
      </c>
      <c r="F212" s="181" t="s">
        <v>422</v>
      </c>
      <c r="G212" s="182" t="s">
        <v>146</v>
      </c>
      <c r="H212" s="183">
        <v>16</v>
      </c>
      <c r="I212" s="184"/>
      <c r="J212" s="185">
        <f>ROUND(I212*H212,2)</f>
        <v>0</v>
      </c>
      <c r="K212" s="181" t="s">
        <v>147</v>
      </c>
      <c r="L212" s="38"/>
      <c r="M212" s="186" t="s">
        <v>1</v>
      </c>
      <c r="N212" s="187" t="s">
        <v>41</v>
      </c>
      <c r="O212" s="76"/>
      <c r="P212" s="188">
        <f>O212*H212</f>
        <v>0</v>
      </c>
      <c r="Q212" s="188">
        <v>0</v>
      </c>
      <c r="R212" s="188">
        <f>Q212*H212</f>
        <v>0</v>
      </c>
      <c r="S212" s="188">
        <v>0</v>
      </c>
      <c r="T212" s="189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190" t="s">
        <v>148</v>
      </c>
      <c r="AT212" s="190" t="s">
        <v>143</v>
      </c>
      <c r="AU212" s="190" t="s">
        <v>85</v>
      </c>
      <c r="AY212" s="18" t="s">
        <v>141</v>
      </c>
      <c r="BE212" s="191">
        <f>IF(N212="základní",J212,0)</f>
        <v>0</v>
      </c>
      <c r="BF212" s="191">
        <f>IF(N212="snížená",J212,0)</f>
        <v>0</v>
      </c>
      <c r="BG212" s="191">
        <f>IF(N212="zákl. přenesená",J212,0)</f>
        <v>0</v>
      </c>
      <c r="BH212" s="191">
        <f>IF(N212="sníž. přenesená",J212,0)</f>
        <v>0</v>
      </c>
      <c r="BI212" s="191">
        <f>IF(N212="nulová",J212,0)</f>
        <v>0</v>
      </c>
      <c r="BJ212" s="18" t="s">
        <v>83</v>
      </c>
      <c r="BK212" s="191">
        <f>ROUND(I212*H212,2)</f>
        <v>0</v>
      </c>
      <c r="BL212" s="18" t="s">
        <v>148</v>
      </c>
      <c r="BM212" s="190" t="s">
        <v>423</v>
      </c>
    </row>
    <row r="213" s="2" customFormat="1" ht="33" customHeight="1">
      <c r="A213" s="37"/>
      <c r="B213" s="178"/>
      <c r="C213" s="179" t="s">
        <v>424</v>
      </c>
      <c r="D213" s="179" t="s">
        <v>143</v>
      </c>
      <c r="E213" s="180" t="s">
        <v>425</v>
      </c>
      <c r="F213" s="181" t="s">
        <v>426</v>
      </c>
      <c r="G213" s="182" t="s">
        <v>146</v>
      </c>
      <c r="H213" s="183">
        <v>96</v>
      </c>
      <c r="I213" s="184"/>
      <c r="J213" s="185">
        <f>ROUND(I213*H213,2)</f>
        <v>0</v>
      </c>
      <c r="K213" s="181" t="s">
        <v>147</v>
      </c>
      <c r="L213" s="38"/>
      <c r="M213" s="186" t="s">
        <v>1</v>
      </c>
      <c r="N213" s="187" t="s">
        <v>41</v>
      </c>
      <c r="O213" s="76"/>
      <c r="P213" s="188">
        <f>O213*H213</f>
        <v>0</v>
      </c>
      <c r="Q213" s="188">
        <v>0</v>
      </c>
      <c r="R213" s="188">
        <f>Q213*H213</f>
        <v>0</v>
      </c>
      <c r="S213" s="188">
        <v>0</v>
      </c>
      <c r="T213" s="189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190" t="s">
        <v>148</v>
      </c>
      <c r="AT213" s="190" t="s">
        <v>143</v>
      </c>
      <c r="AU213" s="190" t="s">
        <v>85</v>
      </c>
      <c r="AY213" s="18" t="s">
        <v>141</v>
      </c>
      <c r="BE213" s="191">
        <f>IF(N213="základní",J213,0)</f>
        <v>0</v>
      </c>
      <c r="BF213" s="191">
        <f>IF(N213="snížená",J213,0)</f>
        <v>0</v>
      </c>
      <c r="BG213" s="191">
        <f>IF(N213="zákl. přenesená",J213,0)</f>
        <v>0</v>
      </c>
      <c r="BH213" s="191">
        <f>IF(N213="sníž. přenesená",J213,0)</f>
        <v>0</v>
      </c>
      <c r="BI213" s="191">
        <f>IF(N213="nulová",J213,0)</f>
        <v>0</v>
      </c>
      <c r="BJ213" s="18" t="s">
        <v>83</v>
      </c>
      <c r="BK213" s="191">
        <f>ROUND(I213*H213,2)</f>
        <v>0</v>
      </c>
      <c r="BL213" s="18" t="s">
        <v>148</v>
      </c>
      <c r="BM213" s="190" t="s">
        <v>427</v>
      </c>
    </row>
    <row r="214" s="13" customFormat="1">
      <c r="A214" s="13"/>
      <c r="B214" s="192"/>
      <c r="C214" s="13"/>
      <c r="D214" s="193" t="s">
        <v>150</v>
      </c>
      <c r="E214" s="194" t="s">
        <v>1</v>
      </c>
      <c r="F214" s="195" t="s">
        <v>428</v>
      </c>
      <c r="G214" s="13"/>
      <c r="H214" s="196">
        <v>96</v>
      </c>
      <c r="I214" s="197"/>
      <c r="J214" s="13"/>
      <c r="K214" s="13"/>
      <c r="L214" s="192"/>
      <c r="M214" s="198"/>
      <c r="N214" s="199"/>
      <c r="O214" s="199"/>
      <c r="P214" s="199"/>
      <c r="Q214" s="199"/>
      <c r="R214" s="199"/>
      <c r="S214" s="199"/>
      <c r="T214" s="200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194" t="s">
        <v>150</v>
      </c>
      <c r="AU214" s="194" t="s">
        <v>85</v>
      </c>
      <c r="AV214" s="13" t="s">
        <v>85</v>
      </c>
      <c r="AW214" s="13" t="s">
        <v>32</v>
      </c>
      <c r="AX214" s="13" t="s">
        <v>83</v>
      </c>
      <c r="AY214" s="194" t="s">
        <v>141</v>
      </c>
    </row>
    <row r="215" s="12" customFormat="1" ht="22.8" customHeight="1">
      <c r="A215" s="12"/>
      <c r="B215" s="165"/>
      <c r="C215" s="12"/>
      <c r="D215" s="166" t="s">
        <v>75</v>
      </c>
      <c r="E215" s="176" t="s">
        <v>181</v>
      </c>
      <c r="F215" s="176" t="s">
        <v>182</v>
      </c>
      <c r="G215" s="12"/>
      <c r="H215" s="12"/>
      <c r="I215" s="168"/>
      <c r="J215" s="177">
        <f>BK215</f>
        <v>0</v>
      </c>
      <c r="K215" s="12"/>
      <c r="L215" s="165"/>
      <c r="M215" s="170"/>
      <c r="N215" s="171"/>
      <c r="O215" s="171"/>
      <c r="P215" s="172">
        <f>SUM(P216:P220)</f>
        <v>0</v>
      </c>
      <c r="Q215" s="171"/>
      <c r="R215" s="172">
        <f>SUM(R216:R220)</f>
        <v>0</v>
      </c>
      <c r="S215" s="171"/>
      <c r="T215" s="173">
        <f>SUM(T216:T220)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166" t="s">
        <v>83</v>
      </c>
      <c r="AT215" s="174" t="s">
        <v>75</v>
      </c>
      <c r="AU215" s="174" t="s">
        <v>83</v>
      </c>
      <c r="AY215" s="166" t="s">
        <v>141</v>
      </c>
      <c r="BK215" s="175">
        <f>SUM(BK216:BK220)</f>
        <v>0</v>
      </c>
    </row>
    <row r="216" s="2" customFormat="1" ht="16.5" customHeight="1">
      <c r="A216" s="37"/>
      <c r="B216" s="178"/>
      <c r="C216" s="179" t="s">
        <v>429</v>
      </c>
      <c r="D216" s="179" t="s">
        <v>143</v>
      </c>
      <c r="E216" s="180" t="s">
        <v>430</v>
      </c>
      <c r="F216" s="181" t="s">
        <v>431</v>
      </c>
      <c r="G216" s="182" t="s">
        <v>186</v>
      </c>
      <c r="H216" s="183">
        <v>10.736000000000001</v>
      </c>
      <c r="I216" s="184"/>
      <c r="J216" s="185">
        <f>ROUND(I216*H216,2)</f>
        <v>0</v>
      </c>
      <c r="K216" s="181" t="s">
        <v>147</v>
      </c>
      <c r="L216" s="38"/>
      <c r="M216" s="186" t="s">
        <v>1</v>
      </c>
      <c r="N216" s="187" t="s">
        <v>41</v>
      </c>
      <c r="O216" s="76"/>
      <c r="P216" s="188">
        <f>O216*H216</f>
        <v>0</v>
      </c>
      <c r="Q216" s="188">
        <v>0</v>
      </c>
      <c r="R216" s="188">
        <f>Q216*H216</f>
        <v>0</v>
      </c>
      <c r="S216" s="188">
        <v>0</v>
      </c>
      <c r="T216" s="189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190" t="s">
        <v>148</v>
      </c>
      <c r="AT216" s="190" t="s">
        <v>143</v>
      </c>
      <c r="AU216" s="190" t="s">
        <v>85</v>
      </c>
      <c r="AY216" s="18" t="s">
        <v>141</v>
      </c>
      <c r="BE216" s="191">
        <f>IF(N216="základní",J216,0)</f>
        <v>0</v>
      </c>
      <c r="BF216" s="191">
        <f>IF(N216="snížená",J216,0)</f>
        <v>0</v>
      </c>
      <c r="BG216" s="191">
        <f>IF(N216="zákl. přenesená",J216,0)</f>
        <v>0</v>
      </c>
      <c r="BH216" s="191">
        <f>IF(N216="sníž. přenesená",J216,0)</f>
        <v>0</v>
      </c>
      <c r="BI216" s="191">
        <f>IF(N216="nulová",J216,0)</f>
        <v>0</v>
      </c>
      <c r="BJ216" s="18" t="s">
        <v>83</v>
      </c>
      <c r="BK216" s="191">
        <f>ROUND(I216*H216,2)</f>
        <v>0</v>
      </c>
      <c r="BL216" s="18" t="s">
        <v>148</v>
      </c>
      <c r="BM216" s="190" t="s">
        <v>432</v>
      </c>
    </row>
    <row r="217" s="2" customFormat="1" ht="24.15" customHeight="1">
      <c r="A217" s="37"/>
      <c r="B217" s="178"/>
      <c r="C217" s="179" t="s">
        <v>433</v>
      </c>
      <c r="D217" s="179" t="s">
        <v>143</v>
      </c>
      <c r="E217" s="180" t="s">
        <v>434</v>
      </c>
      <c r="F217" s="181" t="s">
        <v>435</v>
      </c>
      <c r="G217" s="182" t="s">
        <v>186</v>
      </c>
      <c r="H217" s="183">
        <v>32.207999999999998</v>
      </c>
      <c r="I217" s="184"/>
      <c r="J217" s="185">
        <f>ROUND(I217*H217,2)</f>
        <v>0</v>
      </c>
      <c r="K217" s="181" t="s">
        <v>147</v>
      </c>
      <c r="L217" s="38"/>
      <c r="M217" s="186" t="s">
        <v>1</v>
      </c>
      <c r="N217" s="187" t="s">
        <v>41</v>
      </c>
      <c r="O217" s="76"/>
      <c r="P217" s="188">
        <f>O217*H217</f>
        <v>0</v>
      </c>
      <c r="Q217" s="188">
        <v>0</v>
      </c>
      <c r="R217" s="188">
        <f>Q217*H217</f>
        <v>0</v>
      </c>
      <c r="S217" s="188">
        <v>0</v>
      </c>
      <c r="T217" s="189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190" t="s">
        <v>148</v>
      </c>
      <c r="AT217" s="190" t="s">
        <v>143</v>
      </c>
      <c r="AU217" s="190" t="s">
        <v>85</v>
      </c>
      <c r="AY217" s="18" t="s">
        <v>141</v>
      </c>
      <c r="BE217" s="191">
        <f>IF(N217="základní",J217,0)</f>
        <v>0</v>
      </c>
      <c r="BF217" s="191">
        <f>IF(N217="snížená",J217,0)</f>
        <v>0</v>
      </c>
      <c r="BG217" s="191">
        <f>IF(N217="zákl. přenesená",J217,0)</f>
        <v>0</v>
      </c>
      <c r="BH217" s="191">
        <f>IF(N217="sníž. přenesená",J217,0)</f>
        <v>0</v>
      </c>
      <c r="BI217" s="191">
        <f>IF(N217="nulová",J217,0)</f>
        <v>0</v>
      </c>
      <c r="BJ217" s="18" t="s">
        <v>83</v>
      </c>
      <c r="BK217" s="191">
        <f>ROUND(I217*H217,2)</f>
        <v>0</v>
      </c>
      <c r="BL217" s="18" t="s">
        <v>148</v>
      </c>
      <c r="BM217" s="190" t="s">
        <v>436</v>
      </c>
    </row>
    <row r="218" s="13" customFormat="1">
      <c r="A218" s="13"/>
      <c r="B218" s="192"/>
      <c r="C218" s="13"/>
      <c r="D218" s="193" t="s">
        <v>150</v>
      </c>
      <c r="E218" s="13"/>
      <c r="F218" s="195" t="s">
        <v>437</v>
      </c>
      <c r="G218" s="13"/>
      <c r="H218" s="196">
        <v>32.207999999999998</v>
      </c>
      <c r="I218" s="197"/>
      <c r="J218" s="13"/>
      <c r="K218" s="13"/>
      <c r="L218" s="192"/>
      <c r="M218" s="198"/>
      <c r="N218" s="199"/>
      <c r="O218" s="199"/>
      <c r="P218" s="199"/>
      <c r="Q218" s="199"/>
      <c r="R218" s="199"/>
      <c r="S218" s="199"/>
      <c r="T218" s="200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194" t="s">
        <v>150</v>
      </c>
      <c r="AU218" s="194" t="s">
        <v>85</v>
      </c>
      <c r="AV218" s="13" t="s">
        <v>85</v>
      </c>
      <c r="AW218" s="13" t="s">
        <v>3</v>
      </c>
      <c r="AX218" s="13" t="s">
        <v>83</v>
      </c>
      <c r="AY218" s="194" t="s">
        <v>141</v>
      </c>
    </row>
    <row r="219" s="2" customFormat="1" ht="24.15" customHeight="1">
      <c r="A219" s="37"/>
      <c r="B219" s="178"/>
      <c r="C219" s="179" t="s">
        <v>438</v>
      </c>
      <c r="D219" s="179" t="s">
        <v>143</v>
      </c>
      <c r="E219" s="180" t="s">
        <v>439</v>
      </c>
      <c r="F219" s="181" t="s">
        <v>440</v>
      </c>
      <c r="G219" s="182" t="s">
        <v>186</v>
      </c>
      <c r="H219" s="183">
        <v>10.736000000000001</v>
      </c>
      <c r="I219" s="184"/>
      <c r="J219" s="185">
        <f>ROUND(I219*H219,2)</f>
        <v>0</v>
      </c>
      <c r="K219" s="181" t="s">
        <v>147</v>
      </c>
      <c r="L219" s="38"/>
      <c r="M219" s="186" t="s">
        <v>1</v>
      </c>
      <c r="N219" s="187" t="s">
        <v>41</v>
      </c>
      <c r="O219" s="76"/>
      <c r="P219" s="188">
        <f>O219*H219</f>
        <v>0</v>
      </c>
      <c r="Q219" s="188">
        <v>0</v>
      </c>
      <c r="R219" s="188">
        <f>Q219*H219</f>
        <v>0</v>
      </c>
      <c r="S219" s="188">
        <v>0</v>
      </c>
      <c r="T219" s="189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190" t="s">
        <v>148</v>
      </c>
      <c r="AT219" s="190" t="s">
        <v>143</v>
      </c>
      <c r="AU219" s="190" t="s">
        <v>85</v>
      </c>
      <c r="AY219" s="18" t="s">
        <v>141</v>
      </c>
      <c r="BE219" s="191">
        <f>IF(N219="základní",J219,0)</f>
        <v>0</v>
      </c>
      <c r="BF219" s="191">
        <f>IF(N219="snížená",J219,0)</f>
        <v>0</v>
      </c>
      <c r="BG219" s="191">
        <f>IF(N219="zákl. přenesená",J219,0)</f>
        <v>0</v>
      </c>
      <c r="BH219" s="191">
        <f>IF(N219="sníž. přenesená",J219,0)</f>
        <v>0</v>
      </c>
      <c r="BI219" s="191">
        <f>IF(N219="nulová",J219,0)</f>
        <v>0</v>
      </c>
      <c r="BJ219" s="18" t="s">
        <v>83</v>
      </c>
      <c r="BK219" s="191">
        <f>ROUND(I219*H219,2)</f>
        <v>0</v>
      </c>
      <c r="BL219" s="18" t="s">
        <v>148</v>
      </c>
      <c r="BM219" s="190" t="s">
        <v>441</v>
      </c>
    </row>
    <row r="220" s="2" customFormat="1" ht="37.8" customHeight="1">
      <c r="A220" s="37"/>
      <c r="B220" s="178"/>
      <c r="C220" s="179" t="s">
        <v>442</v>
      </c>
      <c r="D220" s="179" t="s">
        <v>143</v>
      </c>
      <c r="E220" s="180" t="s">
        <v>206</v>
      </c>
      <c r="F220" s="181" t="s">
        <v>207</v>
      </c>
      <c r="G220" s="182" t="s">
        <v>186</v>
      </c>
      <c r="H220" s="183">
        <v>10.736000000000001</v>
      </c>
      <c r="I220" s="184"/>
      <c r="J220" s="185">
        <f>ROUND(I220*H220,2)</f>
        <v>0</v>
      </c>
      <c r="K220" s="181" t="s">
        <v>147</v>
      </c>
      <c r="L220" s="38"/>
      <c r="M220" s="186" t="s">
        <v>1</v>
      </c>
      <c r="N220" s="187" t="s">
        <v>41</v>
      </c>
      <c r="O220" s="76"/>
      <c r="P220" s="188">
        <f>O220*H220</f>
        <v>0</v>
      </c>
      <c r="Q220" s="188">
        <v>0</v>
      </c>
      <c r="R220" s="188">
        <f>Q220*H220</f>
        <v>0</v>
      </c>
      <c r="S220" s="188">
        <v>0</v>
      </c>
      <c r="T220" s="189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190" t="s">
        <v>148</v>
      </c>
      <c r="AT220" s="190" t="s">
        <v>143</v>
      </c>
      <c r="AU220" s="190" t="s">
        <v>85</v>
      </c>
      <c r="AY220" s="18" t="s">
        <v>141</v>
      </c>
      <c r="BE220" s="191">
        <f>IF(N220="základní",J220,0)</f>
        <v>0</v>
      </c>
      <c r="BF220" s="191">
        <f>IF(N220="snížená",J220,0)</f>
        <v>0</v>
      </c>
      <c r="BG220" s="191">
        <f>IF(N220="zákl. přenesená",J220,0)</f>
        <v>0</v>
      </c>
      <c r="BH220" s="191">
        <f>IF(N220="sníž. přenesená",J220,0)</f>
        <v>0</v>
      </c>
      <c r="BI220" s="191">
        <f>IF(N220="nulová",J220,0)</f>
        <v>0</v>
      </c>
      <c r="BJ220" s="18" t="s">
        <v>83</v>
      </c>
      <c r="BK220" s="191">
        <f>ROUND(I220*H220,2)</f>
        <v>0</v>
      </c>
      <c r="BL220" s="18" t="s">
        <v>148</v>
      </c>
      <c r="BM220" s="190" t="s">
        <v>443</v>
      </c>
    </row>
    <row r="221" s="12" customFormat="1" ht="22.8" customHeight="1">
      <c r="A221" s="12"/>
      <c r="B221" s="165"/>
      <c r="C221" s="12"/>
      <c r="D221" s="166" t="s">
        <v>75</v>
      </c>
      <c r="E221" s="176" t="s">
        <v>444</v>
      </c>
      <c r="F221" s="176" t="s">
        <v>445</v>
      </c>
      <c r="G221" s="12"/>
      <c r="H221" s="12"/>
      <c r="I221" s="168"/>
      <c r="J221" s="177">
        <f>BK221</f>
        <v>0</v>
      </c>
      <c r="K221" s="12"/>
      <c r="L221" s="165"/>
      <c r="M221" s="170"/>
      <c r="N221" s="171"/>
      <c r="O221" s="171"/>
      <c r="P221" s="172">
        <f>P222</f>
        <v>0</v>
      </c>
      <c r="Q221" s="171"/>
      <c r="R221" s="172">
        <f>R222</f>
        <v>0</v>
      </c>
      <c r="S221" s="171"/>
      <c r="T221" s="173">
        <f>T222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166" t="s">
        <v>83</v>
      </c>
      <c r="AT221" s="174" t="s">
        <v>75</v>
      </c>
      <c r="AU221" s="174" t="s">
        <v>83</v>
      </c>
      <c r="AY221" s="166" t="s">
        <v>141</v>
      </c>
      <c r="BK221" s="175">
        <f>BK222</f>
        <v>0</v>
      </c>
    </row>
    <row r="222" s="2" customFormat="1" ht="24.15" customHeight="1">
      <c r="A222" s="37"/>
      <c r="B222" s="178"/>
      <c r="C222" s="179" t="s">
        <v>446</v>
      </c>
      <c r="D222" s="179" t="s">
        <v>143</v>
      </c>
      <c r="E222" s="180" t="s">
        <v>447</v>
      </c>
      <c r="F222" s="181" t="s">
        <v>448</v>
      </c>
      <c r="G222" s="182" t="s">
        <v>186</v>
      </c>
      <c r="H222" s="183">
        <v>630.81299999999999</v>
      </c>
      <c r="I222" s="184"/>
      <c r="J222" s="185">
        <f>ROUND(I222*H222,2)</f>
        <v>0</v>
      </c>
      <c r="K222" s="181" t="s">
        <v>147</v>
      </c>
      <c r="L222" s="38"/>
      <c r="M222" s="186" t="s">
        <v>1</v>
      </c>
      <c r="N222" s="187" t="s">
        <v>41</v>
      </c>
      <c r="O222" s="76"/>
      <c r="P222" s="188">
        <f>O222*H222</f>
        <v>0</v>
      </c>
      <c r="Q222" s="188">
        <v>0</v>
      </c>
      <c r="R222" s="188">
        <f>Q222*H222</f>
        <v>0</v>
      </c>
      <c r="S222" s="188">
        <v>0</v>
      </c>
      <c r="T222" s="189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190" t="s">
        <v>148</v>
      </c>
      <c r="AT222" s="190" t="s">
        <v>143</v>
      </c>
      <c r="AU222" s="190" t="s">
        <v>85</v>
      </c>
      <c r="AY222" s="18" t="s">
        <v>141</v>
      </c>
      <c r="BE222" s="191">
        <f>IF(N222="základní",J222,0)</f>
        <v>0</v>
      </c>
      <c r="BF222" s="191">
        <f>IF(N222="snížená",J222,0)</f>
        <v>0</v>
      </c>
      <c r="BG222" s="191">
        <f>IF(N222="zákl. přenesená",J222,0)</f>
        <v>0</v>
      </c>
      <c r="BH222" s="191">
        <f>IF(N222="sníž. přenesená",J222,0)</f>
        <v>0</v>
      </c>
      <c r="BI222" s="191">
        <f>IF(N222="nulová",J222,0)</f>
        <v>0</v>
      </c>
      <c r="BJ222" s="18" t="s">
        <v>83</v>
      </c>
      <c r="BK222" s="191">
        <f>ROUND(I222*H222,2)</f>
        <v>0</v>
      </c>
      <c r="BL222" s="18" t="s">
        <v>148</v>
      </c>
      <c r="BM222" s="190" t="s">
        <v>449</v>
      </c>
    </row>
    <row r="223" s="12" customFormat="1" ht="25.92" customHeight="1">
      <c r="A223" s="12"/>
      <c r="B223" s="165"/>
      <c r="C223" s="12"/>
      <c r="D223" s="166" t="s">
        <v>75</v>
      </c>
      <c r="E223" s="167" t="s">
        <v>450</v>
      </c>
      <c r="F223" s="167" t="s">
        <v>451</v>
      </c>
      <c r="G223" s="12"/>
      <c r="H223" s="12"/>
      <c r="I223" s="168"/>
      <c r="J223" s="169">
        <f>BK223</f>
        <v>0</v>
      </c>
      <c r="K223" s="12"/>
      <c r="L223" s="165"/>
      <c r="M223" s="170"/>
      <c r="N223" s="171"/>
      <c r="O223" s="171"/>
      <c r="P223" s="172">
        <f>P224+P229</f>
        <v>0</v>
      </c>
      <c r="Q223" s="171"/>
      <c r="R223" s="172">
        <f>R224+R229</f>
        <v>0.10312</v>
      </c>
      <c r="S223" s="171"/>
      <c r="T223" s="173">
        <f>T224+T229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166" t="s">
        <v>85</v>
      </c>
      <c r="AT223" s="174" t="s">
        <v>75</v>
      </c>
      <c r="AU223" s="174" t="s">
        <v>76</v>
      </c>
      <c r="AY223" s="166" t="s">
        <v>141</v>
      </c>
      <c r="BK223" s="175">
        <f>BK224+BK229</f>
        <v>0</v>
      </c>
    </row>
    <row r="224" s="12" customFormat="1" ht="22.8" customHeight="1">
      <c r="A224" s="12"/>
      <c r="B224" s="165"/>
      <c r="C224" s="12"/>
      <c r="D224" s="166" t="s">
        <v>75</v>
      </c>
      <c r="E224" s="176" t="s">
        <v>452</v>
      </c>
      <c r="F224" s="176" t="s">
        <v>453</v>
      </c>
      <c r="G224" s="12"/>
      <c r="H224" s="12"/>
      <c r="I224" s="168"/>
      <c r="J224" s="177">
        <f>BK224</f>
        <v>0</v>
      </c>
      <c r="K224" s="12"/>
      <c r="L224" s="165"/>
      <c r="M224" s="170"/>
      <c r="N224" s="171"/>
      <c r="O224" s="171"/>
      <c r="P224" s="172">
        <f>SUM(P225:P228)</f>
        <v>0</v>
      </c>
      <c r="Q224" s="171"/>
      <c r="R224" s="172">
        <f>SUM(R225:R228)</f>
        <v>0.018000000000000002</v>
      </c>
      <c r="S224" s="171"/>
      <c r="T224" s="173">
        <f>SUM(T225:T228)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166" t="s">
        <v>85</v>
      </c>
      <c r="AT224" s="174" t="s">
        <v>75</v>
      </c>
      <c r="AU224" s="174" t="s">
        <v>83</v>
      </c>
      <c r="AY224" s="166" t="s">
        <v>141</v>
      </c>
      <c r="BK224" s="175">
        <f>SUM(BK225:BK228)</f>
        <v>0</v>
      </c>
    </row>
    <row r="225" s="2" customFormat="1" ht="24.15" customHeight="1">
      <c r="A225" s="37"/>
      <c r="B225" s="178"/>
      <c r="C225" s="179" t="s">
        <v>454</v>
      </c>
      <c r="D225" s="179" t="s">
        <v>143</v>
      </c>
      <c r="E225" s="180" t="s">
        <v>455</v>
      </c>
      <c r="F225" s="181" t="s">
        <v>456</v>
      </c>
      <c r="G225" s="182" t="s">
        <v>146</v>
      </c>
      <c r="H225" s="183">
        <v>25</v>
      </c>
      <c r="I225" s="184"/>
      <c r="J225" s="185">
        <f>ROUND(I225*H225,2)</f>
        <v>0</v>
      </c>
      <c r="K225" s="181" t="s">
        <v>154</v>
      </c>
      <c r="L225" s="38"/>
      <c r="M225" s="186" t="s">
        <v>1</v>
      </c>
      <c r="N225" s="187" t="s">
        <v>41</v>
      </c>
      <c r="O225" s="76"/>
      <c r="P225" s="188">
        <f>O225*H225</f>
        <v>0</v>
      </c>
      <c r="Q225" s="188">
        <v>0.00040000000000000002</v>
      </c>
      <c r="R225" s="188">
        <f>Q225*H225</f>
        <v>0.01</v>
      </c>
      <c r="S225" s="188">
        <v>0</v>
      </c>
      <c r="T225" s="189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190" t="s">
        <v>282</v>
      </c>
      <c r="AT225" s="190" t="s">
        <v>143</v>
      </c>
      <c r="AU225" s="190" t="s">
        <v>85</v>
      </c>
      <c r="AY225" s="18" t="s">
        <v>141</v>
      </c>
      <c r="BE225" s="191">
        <f>IF(N225="základní",J225,0)</f>
        <v>0</v>
      </c>
      <c r="BF225" s="191">
        <f>IF(N225="snížená",J225,0)</f>
        <v>0</v>
      </c>
      <c r="BG225" s="191">
        <f>IF(N225="zákl. přenesená",J225,0)</f>
        <v>0</v>
      </c>
      <c r="BH225" s="191">
        <f>IF(N225="sníž. přenesená",J225,0)</f>
        <v>0</v>
      </c>
      <c r="BI225" s="191">
        <f>IF(N225="nulová",J225,0)</f>
        <v>0</v>
      </c>
      <c r="BJ225" s="18" t="s">
        <v>83</v>
      </c>
      <c r="BK225" s="191">
        <f>ROUND(I225*H225,2)</f>
        <v>0</v>
      </c>
      <c r="BL225" s="18" t="s">
        <v>282</v>
      </c>
      <c r="BM225" s="190" t="s">
        <v>457</v>
      </c>
    </row>
    <row r="226" s="13" customFormat="1">
      <c r="A226" s="13"/>
      <c r="B226" s="192"/>
      <c r="C226" s="13"/>
      <c r="D226" s="193" t="s">
        <v>150</v>
      </c>
      <c r="E226" s="194" t="s">
        <v>1</v>
      </c>
      <c r="F226" s="195" t="s">
        <v>458</v>
      </c>
      <c r="G226" s="13"/>
      <c r="H226" s="196">
        <v>25</v>
      </c>
      <c r="I226" s="197"/>
      <c r="J226" s="13"/>
      <c r="K226" s="13"/>
      <c r="L226" s="192"/>
      <c r="M226" s="198"/>
      <c r="N226" s="199"/>
      <c r="O226" s="199"/>
      <c r="P226" s="199"/>
      <c r="Q226" s="199"/>
      <c r="R226" s="199"/>
      <c r="S226" s="199"/>
      <c r="T226" s="200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194" t="s">
        <v>150</v>
      </c>
      <c r="AU226" s="194" t="s">
        <v>85</v>
      </c>
      <c r="AV226" s="13" t="s">
        <v>85</v>
      </c>
      <c r="AW226" s="13" t="s">
        <v>32</v>
      </c>
      <c r="AX226" s="13" t="s">
        <v>83</v>
      </c>
      <c r="AY226" s="194" t="s">
        <v>141</v>
      </c>
    </row>
    <row r="227" s="2" customFormat="1" ht="24.15" customHeight="1">
      <c r="A227" s="37"/>
      <c r="B227" s="178"/>
      <c r="C227" s="179" t="s">
        <v>459</v>
      </c>
      <c r="D227" s="179" t="s">
        <v>143</v>
      </c>
      <c r="E227" s="180" t="s">
        <v>460</v>
      </c>
      <c r="F227" s="181" t="s">
        <v>461</v>
      </c>
      <c r="G227" s="182" t="s">
        <v>163</v>
      </c>
      <c r="H227" s="183">
        <v>50</v>
      </c>
      <c r="I227" s="184"/>
      <c r="J227" s="185">
        <f>ROUND(I227*H227,2)</f>
        <v>0</v>
      </c>
      <c r="K227" s="181" t="s">
        <v>154</v>
      </c>
      <c r="L227" s="38"/>
      <c r="M227" s="186" t="s">
        <v>1</v>
      </c>
      <c r="N227" s="187" t="s">
        <v>41</v>
      </c>
      <c r="O227" s="76"/>
      <c r="P227" s="188">
        <f>O227*H227</f>
        <v>0</v>
      </c>
      <c r="Q227" s="188">
        <v>0.00016000000000000001</v>
      </c>
      <c r="R227" s="188">
        <f>Q227*H227</f>
        <v>0.0080000000000000002</v>
      </c>
      <c r="S227" s="188">
        <v>0</v>
      </c>
      <c r="T227" s="189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190" t="s">
        <v>282</v>
      </c>
      <c r="AT227" s="190" t="s">
        <v>143</v>
      </c>
      <c r="AU227" s="190" t="s">
        <v>85</v>
      </c>
      <c r="AY227" s="18" t="s">
        <v>141</v>
      </c>
      <c r="BE227" s="191">
        <f>IF(N227="základní",J227,0)</f>
        <v>0</v>
      </c>
      <c r="BF227" s="191">
        <f>IF(N227="snížená",J227,0)</f>
        <v>0</v>
      </c>
      <c r="BG227" s="191">
        <f>IF(N227="zákl. přenesená",J227,0)</f>
        <v>0</v>
      </c>
      <c r="BH227" s="191">
        <f>IF(N227="sníž. přenesená",J227,0)</f>
        <v>0</v>
      </c>
      <c r="BI227" s="191">
        <f>IF(N227="nulová",J227,0)</f>
        <v>0</v>
      </c>
      <c r="BJ227" s="18" t="s">
        <v>83</v>
      </c>
      <c r="BK227" s="191">
        <f>ROUND(I227*H227,2)</f>
        <v>0</v>
      </c>
      <c r="BL227" s="18" t="s">
        <v>282</v>
      </c>
      <c r="BM227" s="190" t="s">
        <v>462</v>
      </c>
    </row>
    <row r="228" s="2" customFormat="1" ht="24.15" customHeight="1">
      <c r="A228" s="37"/>
      <c r="B228" s="178"/>
      <c r="C228" s="179" t="s">
        <v>463</v>
      </c>
      <c r="D228" s="179" t="s">
        <v>143</v>
      </c>
      <c r="E228" s="180" t="s">
        <v>464</v>
      </c>
      <c r="F228" s="181" t="s">
        <v>465</v>
      </c>
      <c r="G228" s="182" t="s">
        <v>186</v>
      </c>
      <c r="H228" s="183">
        <v>0.017999999999999999</v>
      </c>
      <c r="I228" s="184"/>
      <c r="J228" s="185">
        <f>ROUND(I228*H228,2)</f>
        <v>0</v>
      </c>
      <c r="K228" s="181" t="s">
        <v>154</v>
      </c>
      <c r="L228" s="38"/>
      <c r="M228" s="186" t="s">
        <v>1</v>
      </c>
      <c r="N228" s="187" t="s">
        <v>41</v>
      </c>
      <c r="O228" s="76"/>
      <c r="P228" s="188">
        <f>O228*H228</f>
        <v>0</v>
      </c>
      <c r="Q228" s="188">
        <v>0</v>
      </c>
      <c r="R228" s="188">
        <f>Q228*H228</f>
        <v>0</v>
      </c>
      <c r="S228" s="188">
        <v>0</v>
      </c>
      <c r="T228" s="189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190" t="s">
        <v>282</v>
      </c>
      <c r="AT228" s="190" t="s">
        <v>143</v>
      </c>
      <c r="AU228" s="190" t="s">
        <v>85</v>
      </c>
      <c r="AY228" s="18" t="s">
        <v>141</v>
      </c>
      <c r="BE228" s="191">
        <f>IF(N228="základní",J228,0)</f>
        <v>0</v>
      </c>
      <c r="BF228" s="191">
        <f>IF(N228="snížená",J228,0)</f>
        <v>0</v>
      </c>
      <c r="BG228" s="191">
        <f>IF(N228="zákl. přenesená",J228,0)</f>
        <v>0</v>
      </c>
      <c r="BH228" s="191">
        <f>IF(N228="sníž. přenesená",J228,0)</f>
        <v>0</v>
      </c>
      <c r="BI228" s="191">
        <f>IF(N228="nulová",J228,0)</f>
        <v>0</v>
      </c>
      <c r="BJ228" s="18" t="s">
        <v>83</v>
      </c>
      <c r="BK228" s="191">
        <f>ROUND(I228*H228,2)</f>
        <v>0</v>
      </c>
      <c r="BL228" s="18" t="s">
        <v>282</v>
      </c>
      <c r="BM228" s="190" t="s">
        <v>466</v>
      </c>
    </row>
    <row r="229" s="12" customFormat="1" ht="22.8" customHeight="1">
      <c r="A229" s="12"/>
      <c r="B229" s="165"/>
      <c r="C229" s="12"/>
      <c r="D229" s="166" t="s">
        <v>75</v>
      </c>
      <c r="E229" s="176" t="s">
        <v>467</v>
      </c>
      <c r="F229" s="176" t="s">
        <v>468</v>
      </c>
      <c r="G229" s="12"/>
      <c r="H229" s="12"/>
      <c r="I229" s="168"/>
      <c r="J229" s="177">
        <f>BK229</f>
        <v>0</v>
      </c>
      <c r="K229" s="12"/>
      <c r="L229" s="165"/>
      <c r="M229" s="170"/>
      <c r="N229" s="171"/>
      <c r="O229" s="171"/>
      <c r="P229" s="172">
        <f>SUM(P230:P231)</f>
        <v>0</v>
      </c>
      <c r="Q229" s="171"/>
      <c r="R229" s="172">
        <f>SUM(R230:R231)</f>
        <v>0.085120000000000001</v>
      </c>
      <c r="S229" s="171"/>
      <c r="T229" s="173">
        <f>SUM(T230:T231)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166" t="s">
        <v>85</v>
      </c>
      <c r="AT229" s="174" t="s">
        <v>75</v>
      </c>
      <c r="AU229" s="174" t="s">
        <v>83</v>
      </c>
      <c r="AY229" s="166" t="s">
        <v>141</v>
      </c>
      <c r="BK229" s="175">
        <f>SUM(BK230:BK231)</f>
        <v>0</v>
      </c>
    </row>
    <row r="230" s="2" customFormat="1" ht="21.75" customHeight="1">
      <c r="A230" s="37"/>
      <c r="B230" s="178"/>
      <c r="C230" s="179" t="s">
        <v>469</v>
      </c>
      <c r="D230" s="179" t="s">
        <v>143</v>
      </c>
      <c r="E230" s="180" t="s">
        <v>470</v>
      </c>
      <c r="F230" s="181" t="s">
        <v>471</v>
      </c>
      <c r="G230" s="182" t="s">
        <v>163</v>
      </c>
      <c r="H230" s="183">
        <v>28</v>
      </c>
      <c r="I230" s="184"/>
      <c r="J230" s="185">
        <f>ROUND(I230*H230,2)</f>
        <v>0</v>
      </c>
      <c r="K230" s="181" t="s">
        <v>147</v>
      </c>
      <c r="L230" s="38"/>
      <c r="M230" s="186" t="s">
        <v>1</v>
      </c>
      <c r="N230" s="187" t="s">
        <v>41</v>
      </c>
      <c r="O230" s="76"/>
      <c r="P230" s="188">
        <f>O230*H230</f>
        <v>0</v>
      </c>
      <c r="Q230" s="188">
        <v>0.0030400000000000002</v>
      </c>
      <c r="R230" s="188">
        <f>Q230*H230</f>
        <v>0.085120000000000001</v>
      </c>
      <c r="S230" s="188">
        <v>0</v>
      </c>
      <c r="T230" s="189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190" t="s">
        <v>282</v>
      </c>
      <c r="AT230" s="190" t="s">
        <v>143</v>
      </c>
      <c r="AU230" s="190" t="s">
        <v>85</v>
      </c>
      <c r="AY230" s="18" t="s">
        <v>141</v>
      </c>
      <c r="BE230" s="191">
        <f>IF(N230="základní",J230,0)</f>
        <v>0</v>
      </c>
      <c r="BF230" s="191">
        <f>IF(N230="snížená",J230,0)</f>
        <v>0</v>
      </c>
      <c r="BG230" s="191">
        <f>IF(N230="zákl. přenesená",J230,0)</f>
        <v>0</v>
      </c>
      <c r="BH230" s="191">
        <f>IF(N230="sníž. přenesená",J230,0)</f>
        <v>0</v>
      </c>
      <c r="BI230" s="191">
        <f>IF(N230="nulová",J230,0)</f>
        <v>0</v>
      </c>
      <c r="BJ230" s="18" t="s">
        <v>83</v>
      </c>
      <c r="BK230" s="191">
        <f>ROUND(I230*H230,2)</f>
        <v>0</v>
      </c>
      <c r="BL230" s="18" t="s">
        <v>282</v>
      </c>
      <c r="BM230" s="190" t="s">
        <v>472</v>
      </c>
    </row>
    <row r="231" s="2" customFormat="1" ht="24.15" customHeight="1">
      <c r="A231" s="37"/>
      <c r="B231" s="178"/>
      <c r="C231" s="179" t="s">
        <v>473</v>
      </c>
      <c r="D231" s="179" t="s">
        <v>143</v>
      </c>
      <c r="E231" s="180" t="s">
        <v>474</v>
      </c>
      <c r="F231" s="181" t="s">
        <v>475</v>
      </c>
      <c r="G231" s="182" t="s">
        <v>186</v>
      </c>
      <c r="H231" s="183">
        <v>0.085000000000000006</v>
      </c>
      <c r="I231" s="184"/>
      <c r="J231" s="185">
        <f>ROUND(I231*H231,2)</f>
        <v>0</v>
      </c>
      <c r="K231" s="181" t="s">
        <v>147</v>
      </c>
      <c r="L231" s="38"/>
      <c r="M231" s="209" t="s">
        <v>1</v>
      </c>
      <c r="N231" s="210" t="s">
        <v>41</v>
      </c>
      <c r="O231" s="211"/>
      <c r="P231" s="212">
        <f>O231*H231</f>
        <v>0</v>
      </c>
      <c r="Q231" s="212">
        <v>0</v>
      </c>
      <c r="R231" s="212">
        <f>Q231*H231</f>
        <v>0</v>
      </c>
      <c r="S231" s="212">
        <v>0</v>
      </c>
      <c r="T231" s="213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190" t="s">
        <v>282</v>
      </c>
      <c r="AT231" s="190" t="s">
        <v>143</v>
      </c>
      <c r="AU231" s="190" t="s">
        <v>85</v>
      </c>
      <c r="AY231" s="18" t="s">
        <v>141</v>
      </c>
      <c r="BE231" s="191">
        <f>IF(N231="základní",J231,0)</f>
        <v>0</v>
      </c>
      <c r="BF231" s="191">
        <f>IF(N231="snížená",J231,0)</f>
        <v>0</v>
      </c>
      <c r="BG231" s="191">
        <f>IF(N231="zákl. přenesená",J231,0)</f>
        <v>0</v>
      </c>
      <c r="BH231" s="191">
        <f>IF(N231="sníž. přenesená",J231,0)</f>
        <v>0</v>
      </c>
      <c r="BI231" s="191">
        <f>IF(N231="nulová",J231,0)</f>
        <v>0</v>
      </c>
      <c r="BJ231" s="18" t="s">
        <v>83</v>
      </c>
      <c r="BK231" s="191">
        <f>ROUND(I231*H231,2)</f>
        <v>0</v>
      </c>
      <c r="BL231" s="18" t="s">
        <v>282</v>
      </c>
      <c r="BM231" s="190" t="s">
        <v>476</v>
      </c>
    </row>
    <row r="232" s="2" customFormat="1" ht="6.96" customHeight="1">
      <c r="A232" s="37"/>
      <c r="B232" s="59"/>
      <c r="C232" s="60"/>
      <c r="D232" s="60"/>
      <c r="E232" s="60"/>
      <c r="F232" s="60"/>
      <c r="G232" s="60"/>
      <c r="H232" s="60"/>
      <c r="I232" s="60"/>
      <c r="J232" s="60"/>
      <c r="K232" s="60"/>
      <c r="L232" s="38"/>
      <c r="M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</row>
  </sheetData>
  <autoFilter ref="C130:K231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9:H119"/>
    <mergeCell ref="E121:H121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96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="1" customFormat="1" ht="24.96" customHeight="1">
      <c r="B4" s="21"/>
      <c r="D4" s="22" t="s">
        <v>112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Oprava veřejného prostranství na ul. Javoříčko, Šumperk</v>
      </c>
      <c r="F7" s="31"/>
      <c r="G7" s="31"/>
      <c r="H7" s="31"/>
      <c r="L7" s="21"/>
    </row>
    <row r="8" s="1" customFormat="1" ht="12" customHeight="1">
      <c r="B8" s="21"/>
      <c r="D8" s="31" t="s">
        <v>113</v>
      </c>
      <c r="L8" s="21"/>
    </row>
    <row r="9" s="2" customFormat="1" ht="16.5" customHeight="1">
      <c r="A9" s="37"/>
      <c r="B9" s="38"/>
      <c r="C9" s="37"/>
      <c r="D9" s="37"/>
      <c r="E9" s="128" t="s">
        <v>114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115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477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16. 5. 2025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">
        <v>1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">
        <v>26</v>
      </c>
      <c r="F17" s="37"/>
      <c r="G17" s="37"/>
      <c r="H17" s="37"/>
      <c r="I17" s="31" t="s">
        <v>27</v>
      </c>
      <c r="J17" s="26" t="s">
        <v>1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28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27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30</v>
      </c>
      <c r="E22" s="37"/>
      <c r="F22" s="37"/>
      <c r="G22" s="37"/>
      <c r="H22" s="37"/>
      <c r="I22" s="31" t="s">
        <v>25</v>
      </c>
      <c r="J22" s="26" t="s">
        <v>1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31</v>
      </c>
      <c r="F23" s="37"/>
      <c r="G23" s="37"/>
      <c r="H23" s="37"/>
      <c r="I23" s="31" t="s">
        <v>27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33</v>
      </c>
      <c r="E25" s="37"/>
      <c r="F25" s="37"/>
      <c r="G25" s="37"/>
      <c r="H25" s="37"/>
      <c r="I25" s="31" t="s">
        <v>25</v>
      </c>
      <c r="J25" s="26" t="s">
        <v>1</v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34</v>
      </c>
      <c r="F26" s="37"/>
      <c r="G26" s="37"/>
      <c r="H26" s="37"/>
      <c r="I26" s="31" t="s">
        <v>27</v>
      </c>
      <c r="J26" s="26" t="s">
        <v>1</v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35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36</v>
      </c>
      <c r="E32" s="37"/>
      <c r="F32" s="37"/>
      <c r="G32" s="37"/>
      <c r="H32" s="37"/>
      <c r="I32" s="37"/>
      <c r="J32" s="95">
        <f>ROUND(J126,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38</v>
      </c>
      <c r="G34" s="37"/>
      <c r="H34" s="37"/>
      <c r="I34" s="42" t="s">
        <v>37</v>
      </c>
      <c r="J34" s="42" t="s">
        <v>39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40</v>
      </c>
      <c r="E35" s="31" t="s">
        <v>41</v>
      </c>
      <c r="F35" s="134">
        <f>ROUND((SUM(BE126:BE160)),  2)</f>
        <v>0</v>
      </c>
      <c r="G35" s="37"/>
      <c r="H35" s="37"/>
      <c r="I35" s="135">
        <v>0.20999999999999999</v>
      </c>
      <c r="J35" s="134">
        <f>ROUND(((SUM(BE126:BE160))*I35), 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42</v>
      </c>
      <c r="F36" s="134">
        <f>ROUND((SUM(BF126:BF160)),  2)</f>
        <v>0</v>
      </c>
      <c r="G36" s="37"/>
      <c r="H36" s="37"/>
      <c r="I36" s="135">
        <v>0.12</v>
      </c>
      <c r="J36" s="134">
        <f>ROUND(((SUM(BF126:BF160))*I36), 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34">
        <f>ROUND((SUM(BG126:BG160)), 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44</v>
      </c>
      <c r="F38" s="134">
        <f>ROUND((SUM(BH126:BH160)),  2)</f>
        <v>0</v>
      </c>
      <c r="G38" s="37"/>
      <c r="H38" s="37"/>
      <c r="I38" s="135">
        <v>0.12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45</v>
      </c>
      <c r="F39" s="134">
        <f>ROUND((SUM(BI126:BI160)), 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46</v>
      </c>
      <c r="E41" s="80"/>
      <c r="F41" s="80"/>
      <c r="G41" s="138" t="s">
        <v>47</v>
      </c>
      <c r="H41" s="139" t="s">
        <v>48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49</v>
      </c>
      <c r="E50" s="56"/>
      <c r="F50" s="56"/>
      <c r="G50" s="55" t="s">
        <v>50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51</v>
      </c>
      <c r="E61" s="40"/>
      <c r="F61" s="142" t="s">
        <v>52</v>
      </c>
      <c r="G61" s="57" t="s">
        <v>51</v>
      </c>
      <c r="H61" s="40"/>
      <c r="I61" s="40"/>
      <c r="J61" s="143" t="s">
        <v>52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53</v>
      </c>
      <c r="E65" s="58"/>
      <c r="F65" s="58"/>
      <c r="G65" s="55" t="s">
        <v>54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51</v>
      </c>
      <c r="E76" s="40"/>
      <c r="F76" s="142" t="s">
        <v>52</v>
      </c>
      <c r="G76" s="57" t="s">
        <v>51</v>
      </c>
      <c r="H76" s="40"/>
      <c r="I76" s="40"/>
      <c r="J76" s="143" t="s">
        <v>52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117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Oprava veřejného prostranství na ul. Javoříčko, Šumperk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113</v>
      </c>
      <c r="L86" s="21"/>
    </row>
    <row r="87" s="2" customFormat="1" ht="16.5" customHeight="1">
      <c r="A87" s="37"/>
      <c r="B87" s="38"/>
      <c r="C87" s="37"/>
      <c r="D87" s="37"/>
      <c r="E87" s="128" t="s">
        <v>114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115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>SO 103 - Obrusná vrstva vozovky tl.50mm - výměna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>Šumperk</v>
      </c>
      <c r="G91" s="37"/>
      <c r="H91" s="37"/>
      <c r="I91" s="31" t="s">
        <v>22</v>
      </c>
      <c r="J91" s="68" t="str">
        <f>IF(J14="","",J14)</f>
        <v>16. 5. 2025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7"/>
      <c r="E93" s="37"/>
      <c r="F93" s="26" t="str">
        <f>E17</f>
        <v xml:space="preserve">Město  Šumperk</v>
      </c>
      <c r="G93" s="37"/>
      <c r="H93" s="37"/>
      <c r="I93" s="31" t="s">
        <v>30</v>
      </c>
      <c r="J93" s="35" t="str">
        <f>E23</f>
        <v xml:space="preserve">Ing.Zdeněk  Vitásek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7"/>
      <c r="E94" s="37"/>
      <c r="F94" s="26" t="str">
        <f>IF(E20="","",E20)</f>
        <v>Vyplň údaj</v>
      </c>
      <c r="G94" s="37"/>
      <c r="H94" s="37"/>
      <c r="I94" s="31" t="s">
        <v>33</v>
      </c>
      <c r="J94" s="35" t="str">
        <f>E26</f>
        <v xml:space="preserve">Martin  Pniok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118</v>
      </c>
      <c r="D96" s="136"/>
      <c r="E96" s="136"/>
      <c r="F96" s="136"/>
      <c r="G96" s="136"/>
      <c r="H96" s="136"/>
      <c r="I96" s="136"/>
      <c r="J96" s="145" t="s">
        <v>119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120</v>
      </c>
      <c r="D98" s="37"/>
      <c r="E98" s="37"/>
      <c r="F98" s="37"/>
      <c r="G98" s="37"/>
      <c r="H98" s="37"/>
      <c r="I98" s="37"/>
      <c r="J98" s="95">
        <f>J126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121</v>
      </c>
    </row>
    <row r="99" s="9" customFormat="1" ht="24.96" customHeight="1">
      <c r="A99" s="9"/>
      <c r="B99" s="147"/>
      <c r="C99" s="9"/>
      <c r="D99" s="148" t="s">
        <v>122</v>
      </c>
      <c r="E99" s="149"/>
      <c r="F99" s="149"/>
      <c r="G99" s="149"/>
      <c r="H99" s="149"/>
      <c r="I99" s="149"/>
      <c r="J99" s="150">
        <f>J127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123</v>
      </c>
      <c r="E100" s="153"/>
      <c r="F100" s="153"/>
      <c r="G100" s="153"/>
      <c r="H100" s="153"/>
      <c r="I100" s="153"/>
      <c r="J100" s="154">
        <f>J128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1"/>
      <c r="C101" s="10"/>
      <c r="D101" s="152" t="s">
        <v>220</v>
      </c>
      <c r="E101" s="153"/>
      <c r="F101" s="153"/>
      <c r="G101" s="153"/>
      <c r="H101" s="153"/>
      <c r="I101" s="153"/>
      <c r="J101" s="154">
        <f>J136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1"/>
      <c r="C102" s="10"/>
      <c r="D102" s="152" t="s">
        <v>124</v>
      </c>
      <c r="E102" s="153"/>
      <c r="F102" s="153"/>
      <c r="G102" s="153"/>
      <c r="H102" s="153"/>
      <c r="I102" s="153"/>
      <c r="J102" s="154">
        <f>J145</f>
        <v>0</v>
      </c>
      <c r="K102" s="10"/>
      <c r="L102" s="15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1"/>
      <c r="C103" s="10"/>
      <c r="D103" s="152" t="s">
        <v>125</v>
      </c>
      <c r="E103" s="153"/>
      <c r="F103" s="153"/>
      <c r="G103" s="153"/>
      <c r="H103" s="153"/>
      <c r="I103" s="153"/>
      <c r="J103" s="154">
        <f>J149</f>
        <v>0</v>
      </c>
      <c r="K103" s="10"/>
      <c r="L103" s="15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1"/>
      <c r="C104" s="10"/>
      <c r="D104" s="152" t="s">
        <v>222</v>
      </c>
      <c r="E104" s="153"/>
      <c r="F104" s="153"/>
      <c r="G104" s="153"/>
      <c r="H104" s="153"/>
      <c r="I104" s="153"/>
      <c r="J104" s="154">
        <f>J157</f>
        <v>0</v>
      </c>
      <c r="K104" s="10"/>
      <c r="L104" s="15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7"/>
      <c r="B105" s="38"/>
      <c r="C105" s="37"/>
      <c r="D105" s="37"/>
      <c r="E105" s="37"/>
      <c r="F105" s="37"/>
      <c r="G105" s="37"/>
      <c r="H105" s="37"/>
      <c r="I105" s="37"/>
      <c r="J105" s="37"/>
      <c r="K105" s="37"/>
      <c r="L105" s="54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59"/>
      <c r="C106" s="60"/>
      <c r="D106" s="60"/>
      <c r="E106" s="60"/>
      <c r="F106" s="60"/>
      <c r="G106" s="60"/>
      <c r="H106" s="60"/>
      <c r="I106" s="60"/>
      <c r="J106" s="60"/>
      <c r="K106" s="60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10" s="2" customFormat="1" ht="6.96" customHeight="1">
      <c r="A110" s="37"/>
      <c r="B110" s="61"/>
      <c r="C110" s="62"/>
      <c r="D110" s="62"/>
      <c r="E110" s="62"/>
      <c r="F110" s="62"/>
      <c r="G110" s="62"/>
      <c r="H110" s="62"/>
      <c r="I110" s="62"/>
      <c r="J110" s="62"/>
      <c r="K110" s="62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4.96" customHeight="1">
      <c r="A111" s="37"/>
      <c r="B111" s="38"/>
      <c r="C111" s="22" t="s">
        <v>126</v>
      </c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7"/>
      <c r="D112" s="37"/>
      <c r="E112" s="37"/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16</v>
      </c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7"/>
      <c r="D114" s="37"/>
      <c r="E114" s="128" t="str">
        <f>E7</f>
        <v>Oprava veřejného prostranství na ul. Javoříčko, Šumperk</v>
      </c>
      <c r="F114" s="31"/>
      <c r="G114" s="31"/>
      <c r="H114" s="31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1" customFormat="1" ht="12" customHeight="1">
      <c r="B115" s="21"/>
      <c r="C115" s="31" t="s">
        <v>113</v>
      </c>
      <c r="L115" s="21"/>
    </row>
    <row r="116" s="2" customFormat="1" ht="16.5" customHeight="1">
      <c r="A116" s="37"/>
      <c r="B116" s="38"/>
      <c r="C116" s="37"/>
      <c r="D116" s="37"/>
      <c r="E116" s="128" t="s">
        <v>114</v>
      </c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115</v>
      </c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6.5" customHeight="1">
      <c r="A118" s="37"/>
      <c r="B118" s="38"/>
      <c r="C118" s="37"/>
      <c r="D118" s="37"/>
      <c r="E118" s="66" t="str">
        <f>E11</f>
        <v>SO 103 - Obrusná vrstva vozovky tl.50mm - výměna</v>
      </c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7"/>
      <c r="D119" s="37"/>
      <c r="E119" s="37"/>
      <c r="F119" s="37"/>
      <c r="G119" s="37"/>
      <c r="H119" s="37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20</v>
      </c>
      <c r="D120" s="37"/>
      <c r="E120" s="37"/>
      <c r="F120" s="26" t="str">
        <f>F14</f>
        <v>Šumperk</v>
      </c>
      <c r="G120" s="37"/>
      <c r="H120" s="37"/>
      <c r="I120" s="31" t="s">
        <v>22</v>
      </c>
      <c r="J120" s="68" t="str">
        <f>IF(J14="","",J14)</f>
        <v>16. 5. 2025</v>
      </c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7"/>
      <c r="D121" s="37"/>
      <c r="E121" s="37"/>
      <c r="F121" s="37"/>
      <c r="G121" s="37"/>
      <c r="H121" s="37"/>
      <c r="I121" s="37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5.15" customHeight="1">
      <c r="A122" s="37"/>
      <c r="B122" s="38"/>
      <c r="C122" s="31" t="s">
        <v>24</v>
      </c>
      <c r="D122" s="37"/>
      <c r="E122" s="37"/>
      <c r="F122" s="26" t="str">
        <f>E17</f>
        <v xml:space="preserve">Město  Šumperk</v>
      </c>
      <c r="G122" s="37"/>
      <c r="H122" s="37"/>
      <c r="I122" s="31" t="s">
        <v>30</v>
      </c>
      <c r="J122" s="35" t="str">
        <f>E23</f>
        <v xml:space="preserve">Ing.Zdeněk  Vitásek</v>
      </c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5.15" customHeight="1">
      <c r="A123" s="37"/>
      <c r="B123" s="38"/>
      <c r="C123" s="31" t="s">
        <v>28</v>
      </c>
      <c r="D123" s="37"/>
      <c r="E123" s="37"/>
      <c r="F123" s="26" t="str">
        <f>IF(E20="","",E20)</f>
        <v>Vyplň údaj</v>
      </c>
      <c r="G123" s="37"/>
      <c r="H123" s="37"/>
      <c r="I123" s="31" t="s">
        <v>33</v>
      </c>
      <c r="J123" s="35" t="str">
        <f>E26</f>
        <v xml:space="preserve">Martin  Pniok</v>
      </c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0.32" customHeight="1">
      <c r="A124" s="37"/>
      <c r="B124" s="38"/>
      <c r="C124" s="37"/>
      <c r="D124" s="37"/>
      <c r="E124" s="37"/>
      <c r="F124" s="37"/>
      <c r="G124" s="37"/>
      <c r="H124" s="37"/>
      <c r="I124" s="37"/>
      <c r="J124" s="37"/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11" customFormat="1" ht="29.28" customHeight="1">
      <c r="A125" s="155"/>
      <c r="B125" s="156"/>
      <c r="C125" s="157" t="s">
        <v>127</v>
      </c>
      <c r="D125" s="158" t="s">
        <v>61</v>
      </c>
      <c r="E125" s="158" t="s">
        <v>57</v>
      </c>
      <c r="F125" s="158" t="s">
        <v>58</v>
      </c>
      <c r="G125" s="158" t="s">
        <v>128</v>
      </c>
      <c r="H125" s="158" t="s">
        <v>129</v>
      </c>
      <c r="I125" s="158" t="s">
        <v>130</v>
      </c>
      <c r="J125" s="158" t="s">
        <v>119</v>
      </c>
      <c r="K125" s="159" t="s">
        <v>131</v>
      </c>
      <c r="L125" s="160"/>
      <c r="M125" s="85" t="s">
        <v>1</v>
      </c>
      <c r="N125" s="86" t="s">
        <v>40</v>
      </c>
      <c r="O125" s="86" t="s">
        <v>132</v>
      </c>
      <c r="P125" s="86" t="s">
        <v>133</v>
      </c>
      <c r="Q125" s="86" t="s">
        <v>134</v>
      </c>
      <c r="R125" s="86" t="s">
        <v>135</v>
      </c>
      <c r="S125" s="86" t="s">
        <v>136</v>
      </c>
      <c r="T125" s="87" t="s">
        <v>137</v>
      </c>
      <c r="U125" s="155"/>
      <c r="V125" s="155"/>
      <c r="W125" s="155"/>
      <c r="X125" s="155"/>
      <c r="Y125" s="155"/>
      <c r="Z125" s="155"/>
      <c r="AA125" s="155"/>
      <c r="AB125" s="155"/>
      <c r="AC125" s="155"/>
      <c r="AD125" s="155"/>
      <c r="AE125" s="155"/>
    </row>
    <row r="126" s="2" customFormat="1" ht="22.8" customHeight="1">
      <c r="A126" s="37"/>
      <c r="B126" s="38"/>
      <c r="C126" s="92" t="s">
        <v>138</v>
      </c>
      <c r="D126" s="37"/>
      <c r="E126" s="37"/>
      <c r="F126" s="37"/>
      <c r="G126" s="37"/>
      <c r="H126" s="37"/>
      <c r="I126" s="37"/>
      <c r="J126" s="161">
        <f>BK126</f>
        <v>0</v>
      </c>
      <c r="K126" s="37"/>
      <c r="L126" s="38"/>
      <c r="M126" s="88"/>
      <c r="N126" s="72"/>
      <c r="O126" s="89"/>
      <c r="P126" s="162">
        <f>P127</f>
        <v>0</v>
      </c>
      <c r="Q126" s="89"/>
      <c r="R126" s="162">
        <f>R127</f>
        <v>894.17679999999984</v>
      </c>
      <c r="S126" s="89"/>
      <c r="T126" s="163">
        <f>T127</f>
        <v>775.79999999999995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8" t="s">
        <v>75</v>
      </c>
      <c r="AU126" s="18" t="s">
        <v>121</v>
      </c>
      <c r="BK126" s="164">
        <f>BK127</f>
        <v>0</v>
      </c>
    </row>
    <row r="127" s="12" customFormat="1" ht="25.92" customHeight="1">
      <c r="A127" s="12"/>
      <c r="B127" s="165"/>
      <c r="C127" s="12"/>
      <c r="D127" s="166" t="s">
        <v>75</v>
      </c>
      <c r="E127" s="167" t="s">
        <v>139</v>
      </c>
      <c r="F127" s="167" t="s">
        <v>140</v>
      </c>
      <c r="G127" s="12"/>
      <c r="H127" s="12"/>
      <c r="I127" s="168"/>
      <c r="J127" s="169">
        <f>BK127</f>
        <v>0</v>
      </c>
      <c r="K127" s="12"/>
      <c r="L127" s="165"/>
      <c r="M127" s="170"/>
      <c r="N127" s="171"/>
      <c r="O127" s="171"/>
      <c r="P127" s="172">
        <f>P128+P136+P145+P149+P157</f>
        <v>0</v>
      </c>
      <c r="Q127" s="171"/>
      <c r="R127" s="172">
        <f>R128+R136+R145+R149+R157</f>
        <v>894.17679999999984</v>
      </c>
      <c r="S127" s="171"/>
      <c r="T127" s="173">
        <f>T128+T136+T145+T149+T157</f>
        <v>775.79999999999995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66" t="s">
        <v>83</v>
      </c>
      <c r="AT127" s="174" t="s">
        <v>75</v>
      </c>
      <c r="AU127" s="174" t="s">
        <v>76</v>
      </c>
      <c r="AY127" s="166" t="s">
        <v>141</v>
      </c>
      <c r="BK127" s="175">
        <f>BK128+BK136+BK145+BK149+BK157</f>
        <v>0</v>
      </c>
    </row>
    <row r="128" s="12" customFormat="1" ht="22.8" customHeight="1">
      <c r="A128" s="12"/>
      <c r="B128" s="165"/>
      <c r="C128" s="12"/>
      <c r="D128" s="166" t="s">
        <v>75</v>
      </c>
      <c r="E128" s="176" t="s">
        <v>83</v>
      </c>
      <c r="F128" s="176" t="s">
        <v>142</v>
      </c>
      <c r="G128" s="12"/>
      <c r="H128" s="12"/>
      <c r="I128" s="168"/>
      <c r="J128" s="177">
        <f>BK128</f>
        <v>0</v>
      </c>
      <c r="K128" s="12"/>
      <c r="L128" s="165"/>
      <c r="M128" s="170"/>
      <c r="N128" s="171"/>
      <c r="O128" s="171"/>
      <c r="P128" s="172">
        <f>SUM(P129:P135)</f>
        <v>0</v>
      </c>
      <c r="Q128" s="171"/>
      <c r="R128" s="172">
        <f>SUM(R129:R135)</f>
        <v>0.029200000000000004</v>
      </c>
      <c r="S128" s="171"/>
      <c r="T128" s="173">
        <f>SUM(T129:T135)</f>
        <v>775.79999999999995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66" t="s">
        <v>83</v>
      </c>
      <c r="AT128" s="174" t="s">
        <v>75</v>
      </c>
      <c r="AU128" s="174" t="s">
        <v>83</v>
      </c>
      <c r="AY128" s="166" t="s">
        <v>141</v>
      </c>
      <c r="BK128" s="175">
        <f>SUM(BK129:BK135)</f>
        <v>0</v>
      </c>
    </row>
    <row r="129" s="2" customFormat="1" ht="24.15" customHeight="1">
      <c r="A129" s="37"/>
      <c r="B129" s="178"/>
      <c r="C129" s="179" t="s">
        <v>83</v>
      </c>
      <c r="D129" s="179" t="s">
        <v>143</v>
      </c>
      <c r="E129" s="180" t="s">
        <v>478</v>
      </c>
      <c r="F129" s="181" t="s">
        <v>479</v>
      </c>
      <c r="G129" s="182" t="s">
        <v>146</v>
      </c>
      <c r="H129" s="183">
        <v>1100</v>
      </c>
      <c r="I129" s="184"/>
      <c r="J129" s="185">
        <f>ROUND(I129*H129,2)</f>
        <v>0</v>
      </c>
      <c r="K129" s="181" t="s">
        <v>147</v>
      </c>
      <c r="L129" s="38"/>
      <c r="M129" s="186" t="s">
        <v>1</v>
      </c>
      <c r="N129" s="187" t="s">
        <v>41</v>
      </c>
      <c r="O129" s="76"/>
      <c r="P129" s="188">
        <f>O129*H129</f>
        <v>0</v>
      </c>
      <c r="Q129" s="188">
        <v>0</v>
      </c>
      <c r="R129" s="188">
        <f>Q129*H129</f>
        <v>0</v>
      </c>
      <c r="S129" s="188">
        <v>0.40000000000000002</v>
      </c>
      <c r="T129" s="189">
        <f>S129*H129</f>
        <v>440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0" t="s">
        <v>148</v>
      </c>
      <c r="AT129" s="190" t="s">
        <v>143</v>
      </c>
      <c r="AU129" s="190" t="s">
        <v>85</v>
      </c>
      <c r="AY129" s="18" t="s">
        <v>141</v>
      </c>
      <c r="BE129" s="191">
        <f>IF(N129="základní",J129,0)</f>
        <v>0</v>
      </c>
      <c r="BF129" s="191">
        <f>IF(N129="snížená",J129,0)</f>
        <v>0</v>
      </c>
      <c r="BG129" s="191">
        <f>IF(N129="zákl. přenesená",J129,0)</f>
        <v>0</v>
      </c>
      <c r="BH129" s="191">
        <f>IF(N129="sníž. přenesená",J129,0)</f>
        <v>0</v>
      </c>
      <c r="BI129" s="191">
        <f>IF(N129="nulová",J129,0)</f>
        <v>0</v>
      </c>
      <c r="BJ129" s="18" t="s">
        <v>83</v>
      </c>
      <c r="BK129" s="191">
        <f>ROUND(I129*H129,2)</f>
        <v>0</v>
      </c>
      <c r="BL129" s="18" t="s">
        <v>148</v>
      </c>
      <c r="BM129" s="190" t="s">
        <v>480</v>
      </c>
    </row>
    <row r="130" s="2" customFormat="1" ht="24.15" customHeight="1">
      <c r="A130" s="37"/>
      <c r="B130" s="178"/>
      <c r="C130" s="179" t="s">
        <v>85</v>
      </c>
      <c r="D130" s="179" t="s">
        <v>143</v>
      </c>
      <c r="E130" s="180" t="s">
        <v>481</v>
      </c>
      <c r="F130" s="181" t="s">
        <v>482</v>
      </c>
      <c r="G130" s="182" t="s">
        <v>146</v>
      </c>
      <c r="H130" s="183">
        <v>2920</v>
      </c>
      <c r="I130" s="184"/>
      <c r="J130" s="185">
        <f>ROUND(I130*H130,2)</f>
        <v>0</v>
      </c>
      <c r="K130" s="181" t="s">
        <v>147</v>
      </c>
      <c r="L130" s="38"/>
      <c r="M130" s="186" t="s">
        <v>1</v>
      </c>
      <c r="N130" s="187" t="s">
        <v>41</v>
      </c>
      <c r="O130" s="76"/>
      <c r="P130" s="188">
        <f>O130*H130</f>
        <v>0</v>
      </c>
      <c r="Q130" s="188">
        <v>1.0000000000000001E-05</v>
      </c>
      <c r="R130" s="188">
        <f>Q130*H130</f>
        <v>0.029200000000000004</v>
      </c>
      <c r="S130" s="188">
        <v>0.11500000000000001</v>
      </c>
      <c r="T130" s="189">
        <f>S130*H130</f>
        <v>335.80000000000001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0" t="s">
        <v>148</v>
      </c>
      <c r="AT130" s="190" t="s">
        <v>143</v>
      </c>
      <c r="AU130" s="190" t="s">
        <v>85</v>
      </c>
      <c r="AY130" s="18" t="s">
        <v>141</v>
      </c>
      <c r="BE130" s="191">
        <f>IF(N130="základní",J130,0)</f>
        <v>0</v>
      </c>
      <c r="BF130" s="191">
        <f>IF(N130="snížená",J130,0)</f>
        <v>0</v>
      </c>
      <c r="BG130" s="191">
        <f>IF(N130="zákl. přenesená",J130,0)</f>
        <v>0</v>
      </c>
      <c r="BH130" s="191">
        <f>IF(N130="sníž. přenesená",J130,0)</f>
        <v>0</v>
      </c>
      <c r="BI130" s="191">
        <f>IF(N130="nulová",J130,0)</f>
        <v>0</v>
      </c>
      <c r="BJ130" s="18" t="s">
        <v>83</v>
      </c>
      <c r="BK130" s="191">
        <f>ROUND(I130*H130,2)</f>
        <v>0</v>
      </c>
      <c r="BL130" s="18" t="s">
        <v>148</v>
      </c>
      <c r="BM130" s="190" t="s">
        <v>483</v>
      </c>
    </row>
    <row r="131" s="13" customFormat="1">
      <c r="A131" s="13"/>
      <c r="B131" s="192"/>
      <c r="C131" s="13"/>
      <c r="D131" s="193" t="s">
        <v>150</v>
      </c>
      <c r="E131" s="194" t="s">
        <v>1</v>
      </c>
      <c r="F131" s="195" t="s">
        <v>484</v>
      </c>
      <c r="G131" s="13"/>
      <c r="H131" s="196">
        <v>2200</v>
      </c>
      <c r="I131" s="197"/>
      <c r="J131" s="13"/>
      <c r="K131" s="13"/>
      <c r="L131" s="192"/>
      <c r="M131" s="198"/>
      <c r="N131" s="199"/>
      <c r="O131" s="199"/>
      <c r="P131" s="199"/>
      <c r="Q131" s="199"/>
      <c r="R131" s="199"/>
      <c r="S131" s="199"/>
      <c r="T131" s="200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194" t="s">
        <v>150</v>
      </c>
      <c r="AU131" s="194" t="s">
        <v>85</v>
      </c>
      <c r="AV131" s="13" t="s">
        <v>85</v>
      </c>
      <c r="AW131" s="13" t="s">
        <v>32</v>
      </c>
      <c r="AX131" s="13" t="s">
        <v>76</v>
      </c>
      <c r="AY131" s="194" t="s">
        <v>141</v>
      </c>
    </row>
    <row r="132" s="13" customFormat="1">
      <c r="A132" s="13"/>
      <c r="B132" s="192"/>
      <c r="C132" s="13"/>
      <c r="D132" s="193" t="s">
        <v>150</v>
      </c>
      <c r="E132" s="194" t="s">
        <v>1</v>
      </c>
      <c r="F132" s="195" t="s">
        <v>485</v>
      </c>
      <c r="G132" s="13"/>
      <c r="H132" s="196">
        <v>720</v>
      </c>
      <c r="I132" s="197"/>
      <c r="J132" s="13"/>
      <c r="K132" s="13"/>
      <c r="L132" s="192"/>
      <c r="M132" s="198"/>
      <c r="N132" s="199"/>
      <c r="O132" s="199"/>
      <c r="P132" s="199"/>
      <c r="Q132" s="199"/>
      <c r="R132" s="199"/>
      <c r="S132" s="199"/>
      <c r="T132" s="20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94" t="s">
        <v>150</v>
      </c>
      <c r="AU132" s="194" t="s">
        <v>85</v>
      </c>
      <c r="AV132" s="13" t="s">
        <v>85</v>
      </c>
      <c r="AW132" s="13" t="s">
        <v>32</v>
      </c>
      <c r="AX132" s="13" t="s">
        <v>76</v>
      </c>
      <c r="AY132" s="194" t="s">
        <v>141</v>
      </c>
    </row>
    <row r="133" s="14" customFormat="1">
      <c r="A133" s="14"/>
      <c r="B133" s="201"/>
      <c r="C133" s="14"/>
      <c r="D133" s="193" t="s">
        <v>150</v>
      </c>
      <c r="E133" s="202" t="s">
        <v>1</v>
      </c>
      <c r="F133" s="203" t="s">
        <v>191</v>
      </c>
      <c r="G133" s="14"/>
      <c r="H133" s="204">
        <v>2920</v>
      </c>
      <c r="I133" s="205"/>
      <c r="J133" s="14"/>
      <c r="K133" s="14"/>
      <c r="L133" s="201"/>
      <c r="M133" s="206"/>
      <c r="N133" s="207"/>
      <c r="O133" s="207"/>
      <c r="P133" s="207"/>
      <c r="Q133" s="207"/>
      <c r="R133" s="207"/>
      <c r="S133" s="207"/>
      <c r="T133" s="208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02" t="s">
        <v>150</v>
      </c>
      <c r="AU133" s="202" t="s">
        <v>85</v>
      </c>
      <c r="AV133" s="14" t="s">
        <v>148</v>
      </c>
      <c r="AW133" s="14" t="s">
        <v>32</v>
      </c>
      <c r="AX133" s="14" t="s">
        <v>83</v>
      </c>
      <c r="AY133" s="202" t="s">
        <v>141</v>
      </c>
    </row>
    <row r="134" s="2" customFormat="1" ht="24.15" customHeight="1">
      <c r="A134" s="37"/>
      <c r="B134" s="178"/>
      <c r="C134" s="179" t="s">
        <v>156</v>
      </c>
      <c r="D134" s="179" t="s">
        <v>143</v>
      </c>
      <c r="E134" s="180" t="s">
        <v>486</v>
      </c>
      <c r="F134" s="181" t="s">
        <v>487</v>
      </c>
      <c r="G134" s="182" t="s">
        <v>146</v>
      </c>
      <c r="H134" s="183">
        <v>1460</v>
      </c>
      <c r="I134" s="184"/>
      <c r="J134" s="185">
        <f>ROUND(I134*H134,2)</f>
        <v>0</v>
      </c>
      <c r="K134" s="181" t="s">
        <v>147</v>
      </c>
      <c r="L134" s="38"/>
      <c r="M134" s="186" t="s">
        <v>1</v>
      </c>
      <c r="N134" s="187" t="s">
        <v>41</v>
      </c>
      <c r="O134" s="76"/>
      <c r="P134" s="188">
        <f>O134*H134</f>
        <v>0</v>
      </c>
      <c r="Q134" s="188">
        <v>0</v>
      </c>
      <c r="R134" s="188">
        <f>Q134*H134</f>
        <v>0</v>
      </c>
      <c r="S134" s="188">
        <v>0</v>
      </c>
      <c r="T134" s="18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90" t="s">
        <v>148</v>
      </c>
      <c r="AT134" s="190" t="s">
        <v>143</v>
      </c>
      <c r="AU134" s="190" t="s">
        <v>85</v>
      </c>
      <c r="AY134" s="18" t="s">
        <v>141</v>
      </c>
      <c r="BE134" s="191">
        <f>IF(N134="základní",J134,0)</f>
        <v>0</v>
      </c>
      <c r="BF134" s="191">
        <f>IF(N134="snížená",J134,0)</f>
        <v>0</v>
      </c>
      <c r="BG134" s="191">
        <f>IF(N134="zákl. přenesená",J134,0)</f>
        <v>0</v>
      </c>
      <c r="BH134" s="191">
        <f>IF(N134="sníž. přenesená",J134,0)</f>
        <v>0</v>
      </c>
      <c r="BI134" s="191">
        <f>IF(N134="nulová",J134,0)</f>
        <v>0</v>
      </c>
      <c r="BJ134" s="18" t="s">
        <v>83</v>
      </c>
      <c r="BK134" s="191">
        <f>ROUND(I134*H134,2)</f>
        <v>0</v>
      </c>
      <c r="BL134" s="18" t="s">
        <v>148</v>
      </c>
      <c r="BM134" s="190" t="s">
        <v>488</v>
      </c>
    </row>
    <row r="135" s="13" customFormat="1">
      <c r="A135" s="13"/>
      <c r="B135" s="192"/>
      <c r="C135" s="13"/>
      <c r="D135" s="193" t="s">
        <v>150</v>
      </c>
      <c r="E135" s="194" t="s">
        <v>1</v>
      </c>
      <c r="F135" s="195" t="s">
        <v>489</v>
      </c>
      <c r="G135" s="13"/>
      <c r="H135" s="196">
        <v>1460</v>
      </c>
      <c r="I135" s="197"/>
      <c r="J135" s="13"/>
      <c r="K135" s="13"/>
      <c r="L135" s="192"/>
      <c r="M135" s="198"/>
      <c r="N135" s="199"/>
      <c r="O135" s="199"/>
      <c r="P135" s="199"/>
      <c r="Q135" s="199"/>
      <c r="R135" s="199"/>
      <c r="S135" s="199"/>
      <c r="T135" s="20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94" t="s">
        <v>150</v>
      </c>
      <c r="AU135" s="194" t="s">
        <v>85</v>
      </c>
      <c r="AV135" s="13" t="s">
        <v>85</v>
      </c>
      <c r="AW135" s="13" t="s">
        <v>32</v>
      </c>
      <c r="AX135" s="13" t="s">
        <v>83</v>
      </c>
      <c r="AY135" s="194" t="s">
        <v>141</v>
      </c>
    </row>
    <row r="136" s="12" customFormat="1" ht="22.8" customHeight="1">
      <c r="A136" s="12"/>
      <c r="B136" s="165"/>
      <c r="C136" s="12"/>
      <c r="D136" s="166" t="s">
        <v>75</v>
      </c>
      <c r="E136" s="176" t="s">
        <v>165</v>
      </c>
      <c r="F136" s="176" t="s">
        <v>262</v>
      </c>
      <c r="G136" s="12"/>
      <c r="H136" s="12"/>
      <c r="I136" s="168"/>
      <c r="J136" s="177">
        <f>BK136</f>
        <v>0</v>
      </c>
      <c r="K136" s="12"/>
      <c r="L136" s="165"/>
      <c r="M136" s="170"/>
      <c r="N136" s="171"/>
      <c r="O136" s="171"/>
      <c r="P136" s="172">
        <f>SUM(P137:P144)</f>
        <v>0</v>
      </c>
      <c r="Q136" s="171"/>
      <c r="R136" s="172">
        <f>SUM(R137:R144)</f>
        <v>894.12639999999988</v>
      </c>
      <c r="S136" s="171"/>
      <c r="T136" s="173">
        <f>SUM(T137:T144)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66" t="s">
        <v>83</v>
      </c>
      <c r="AT136" s="174" t="s">
        <v>75</v>
      </c>
      <c r="AU136" s="174" t="s">
        <v>83</v>
      </c>
      <c r="AY136" s="166" t="s">
        <v>141</v>
      </c>
      <c r="BK136" s="175">
        <f>SUM(BK137:BK144)</f>
        <v>0</v>
      </c>
    </row>
    <row r="137" s="2" customFormat="1" ht="24.15" customHeight="1">
      <c r="A137" s="37"/>
      <c r="B137" s="178"/>
      <c r="C137" s="179" t="s">
        <v>148</v>
      </c>
      <c r="D137" s="179" t="s">
        <v>143</v>
      </c>
      <c r="E137" s="180" t="s">
        <v>490</v>
      </c>
      <c r="F137" s="181" t="s">
        <v>491</v>
      </c>
      <c r="G137" s="182" t="s">
        <v>146</v>
      </c>
      <c r="H137" s="183">
        <v>1100</v>
      </c>
      <c r="I137" s="184"/>
      <c r="J137" s="185">
        <f>ROUND(I137*H137,2)</f>
        <v>0</v>
      </c>
      <c r="K137" s="181" t="s">
        <v>492</v>
      </c>
      <c r="L137" s="38"/>
      <c r="M137" s="186" t="s">
        <v>1</v>
      </c>
      <c r="N137" s="187" t="s">
        <v>41</v>
      </c>
      <c r="O137" s="76"/>
      <c r="P137" s="188">
        <f>O137*H137</f>
        <v>0</v>
      </c>
      <c r="Q137" s="188">
        <v>0.46000000000000002</v>
      </c>
      <c r="R137" s="188">
        <f>Q137*H137</f>
        <v>506</v>
      </c>
      <c r="S137" s="188">
        <v>0</v>
      </c>
      <c r="T137" s="18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0" t="s">
        <v>148</v>
      </c>
      <c r="AT137" s="190" t="s">
        <v>143</v>
      </c>
      <c r="AU137" s="190" t="s">
        <v>85</v>
      </c>
      <c r="AY137" s="18" t="s">
        <v>141</v>
      </c>
      <c r="BE137" s="191">
        <f>IF(N137="základní",J137,0)</f>
        <v>0</v>
      </c>
      <c r="BF137" s="191">
        <f>IF(N137="snížená",J137,0)</f>
        <v>0</v>
      </c>
      <c r="BG137" s="191">
        <f>IF(N137="zákl. přenesená",J137,0)</f>
        <v>0</v>
      </c>
      <c r="BH137" s="191">
        <f>IF(N137="sníž. přenesená",J137,0)</f>
        <v>0</v>
      </c>
      <c r="BI137" s="191">
        <f>IF(N137="nulová",J137,0)</f>
        <v>0</v>
      </c>
      <c r="BJ137" s="18" t="s">
        <v>83</v>
      </c>
      <c r="BK137" s="191">
        <f>ROUND(I137*H137,2)</f>
        <v>0</v>
      </c>
      <c r="BL137" s="18" t="s">
        <v>148</v>
      </c>
      <c r="BM137" s="190" t="s">
        <v>493</v>
      </c>
    </row>
    <row r="138" s="2" customFormat="1" ht="24.15" customHeight="1">
      <c r="A138" s="37"/>
      <c r="B138" s="178"/>
      <c r="C138" s="179" t="s">
        <v>165</v>
      </c>
      <c r="D138" s="179" t="s">
        <v>143</v>
      </c>
      <c r="E138" s="180" t="s">
        <v>494</v>
      </c>
      <c r="F138" s="181" t="s">
        <v>495</v>
      </c>
      <c r="G138" s="182" t="s">
        <v>146</v>
      </c>
      <c r="H138" s="183">
        <v>1460</v>
      </c>
      <c r="I138" s="184"/>
      <c r="J138" s="185">
        <f>ROUND(I138*H138,2)</f>
        <v>0</v>
      </c>
      <c r="K138" s="181" t="s">
        <v>154</v>
      </c>
      <c r="L138" s="38"/>
      <c r="M138" s="186" t="s">
        <v>1</v>
      </c>
      <c r="N138" s="187" t="s">
        <v>41</v>
      </c>
      <c r="O138" s="76"/>
      <c r="P138" s="188">
        <f>O138*H138</f>
        <v>0</v>
      </c>
      <c r="Q138" s="188">
        <v>0.0060099999999999997</v>
      </c>
      <c r="R138" s="188">
        <f>Q138*H138</f>
        <v>8.7745999999999995</v>
      </c>
      <c r="S138" s="188">
        <v>0</v>
      </c>
      <c r="T138" s="189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0" t="s">
        <v>148</v>
      </c>
      <c r="AT138" s="190" t="s">
        <v>143</v>
      </c>
      <c r="AU138" s="190" t="s">
        <v>85</v>
      </c>
      <c r="AY138" s="18" t="s">
        <v>141</v>
      </c>
      <c r="BE138" s="191">
        <f>IF(N138="základní",J138,0)</f>
        <v>0</v>
      </c>
      <c r="BF138" s="191">
        <f>IF(N138="snížená",J138,0)</f>
        <v>0</v>
      </c>
      <c r="BG138" s="191">
        <f>IF(N138="zákl. přenesená",J138,0)</f>
        <v>0</v>
      </c>
      <c r="BH138" s="191">
        <f>IF(N138="sníž. přenesená",J138,0)</f>
        <v>0</v>
      </c>
      <c r="BI138" s="191">
        <f>IF(N138="nulová",J138,0)</f>
        <v>0</v>
      </c>
      <c r="BJ138" s="18" t="s">
        <v>83</v>
      </c>
      <c r="BK138" s="191">
        <f>ROUND(I138*H138,2)</f>
        <v>0</v>
      </c>
      <c r="BL138" s="18" t="s">
        <v>148</v>
      </c>
      <c r="BM138" s="190" t="s">
        <v>496</v>
      </c>
    </row>
    <row r="139" s="13" customFormat="1">
      <c r="A139" s="13"/>
      <c r="B139" s="192"/>
      <c r="C139" s="13"/>
      <c r="D139" s="193" t="s">
        <v>150</v>
      </c>
      <c r="E139" s="194" t="s">
        <v>1</v>
      </c>
      <c r="F139" s="195" t="s">
        <v>489</v>
      </c>
      <c r="G139" s="13"/>
      <c r="H139" s="196">
        <v>1460</v>
      </c>
      <c r="I139" s="197"/>
      <c r="J139" s="13"/>
      <c r="K139" s="13"/>
      <c r="L139" s="192"/>
      <c r="M139" s="198"/>
      <c r="N139" s="199"/>
      <c r="O139" s="199"/>
      <c r="P139" s="199"/>
      <c r="Q139" s="199"/>
      <c r="R139" s="199"/>
      <c r="S139" s="199"/>
      <c r="T139" s="20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94" t="s">
        <v>150</v>
      </c>
      <c r="AU139" s="194" t="s">
        <v>85</v>
      </c>
      <c r="AV139" s="13" t="s">
        <v>85</v>
      </c>
      <c r="AW139" s="13" t="s">
        <v>32</v>
      </c>
      <c r="AX139" s="13" t="s">
        <v>83</v>
      </c>
      <c r="AY139" s="194" t="s">
        <v>141</v>
      </c>
    </row>
    <row r="140" s="2" customFormat="1" ht="24.15" customHeight="1">
      <c r="A140" s="37"/>
      <c r="B140" s="178"/>
      <c r="C140" s="179" t="s">
        <v>169</v>
      </c>
      <c r="D140" s="179" t="s">
        <v>143</v>
      </c>
      <c r="E140" s="180" t="s">
        <v>497</v>
      </c>
      <c r="F140" s="181" t="s">
        <v>498</v>
      </c>
      <c r="G140" s="182" t="s">
        <v>146</v>
      </c>
      <c r="H140" s="183">
        <v>1460</v>
      </c>
      <c r="I140" s="184"/>
      <c r="J140" s="185">
        <f>ROUND(I140*H140,2)</f>
        <v>0</v>
      </c>
      <c r="K140" s="181" t="s">
        <v>147</v>
      </c>
      <c r="L140" s="38"/>
      <c r="M140" s="186" t="s">
        <v>1</v>
      </c>
      <c r="N140" s="187" t="s">
        <v>41</v>
      </c>
      <c r="O140" s="76"/>
      <c r="P140" s="188">
        <f>O140*H140</f>
        <v>0</v>
      </c>
      <c r="Q140" s="188">
        <v>0.00051000000000000004</v>
      </c>
      <c r="R140" s="188">
        <f>Q140*H140</f>
        <v>0.74460000000000004</v>
      </c>
      <c r="S140" s="188">
        <v>0</v>
      </c>
      <c r="T140" s="189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0" t="s">
        <v>148</v>
      </c>
      <c r="AT140" s="190" t="s">
        <v>143</v>
      </c>
      <c r="AU140" s="190" t="s">
        <v>85</v>
      </c>
      <c r="AY140" s="18" t="s">
        <v>141</v>
      </c>
      <c r="BE140" s="191">
        <f>IF(N140="základní",J140,0)</f>
        <v>0</v>
      </c>
      <c r="BF140" s="191">
        <f>IF(N140="snížená",J140,0)</f>
        <v>0</v>
      </c>
      <c r="BG140" s="191">
        <f>IF(N140="zákl. přenesená",J140,0)</f>
        <v>0</v>
      </c>
      <c r="BH140" s="191">
        <f>IF(N140="sníž. přenesená",J140,0)</f>
        <v>0</v>
      </c>
      <c r="BI140" s="191">
        <f>IF(N140="nulová",J140,0)</f>
        <v>0</v>
      </c>
      <c r="BJ140" s="18" t="s">
        <v>83</v>
      </c>
      <c r="BK140" s="191">
        <f>ROUND(I140*H140,2)</f>
        <v>0</v>
      </c>
      <c r="BL140" s="18" t="s">
        <v>148</v>
      </c>
      <c r="BM140" s="190" t="s">
        <v>499</v>
      </c>
    </row>
    <row r="141" s="2" customFormat="1" ht="33" customHeight="1">
      <c r="A141" s="37"/>
      <c r="B141" s="178"/>
      <c r="C141" s="179" t="s">
        <v>176</v>
      </c>
      <c r="D141" s="179" t="s">
        <v>143</v>
      </c>
      <c r="E141" s="180" t="s">
        <v>500</v>
      </c>
      <c r="F141" s="181" t="s">
        <v>501</v>
      </c>
      <c r="G141" s="182" t="s">
        <v>146</v>
      </c>
      <c r="H141" s="183">
        <v>1460</v>
      </c>
      <c r="I141" s="184"/>
      <c r="J141" s="185">
        <f>ROUND(I141*H141,2)</f>
        <v>0</v>
      </c>
      <c r="K141" s="181" t="s">
        <v>147</v>
      </c>
      <c r="L141" s="38"/>
      <c r="M141" s="186" t="s">
        <v>1</v>
      </c>
      <c r="N141" s="187" t="s">
        <v>41</v>
      </c>
      <c r="O141" s="76"/>
      <c r="P141" s="188">
        <f>O141*H141</f>
        <v>0</v>
      </c>
      <c r="Q141" s="188">
        <v>0.10373</v>
      </c>
      <c r="R141" s="188">
        <f>Q141*H141</f>
        <v>151.44579999999999</v>
      </c>
      <c r="S141" s="188">
        <v>0</v>
      </c>
      <c r="T141" s="189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90" t="s">
        <v>148</v>
      </c>
      <c r="AT141" s="190" t="s">
        <v>143</v>
      </c>
      <c r="AU141" s="190" t="s">
        <v>85</v>
      </c>
      <c r="AY141" s="18" t="s">
        <v>141</v>
      </c>
      <c r="BE141" s="191">
        <f>IF(N141="základní",J141,0)</f>
        <v>0</v>
      </c>
      <c r="BF141" s="191">
        <f>IF(N141="snížená",J141,0)</f>
        <v>0</v>
      </c>
      <c r="BG141" s="191">
        <f>IF(N141="zákl. přenesená",J141,0)</f>
        <v>0</v>
      </c>
      <c r="BH141" s="191">
        <f>IF(N141="sníž. přenesená",J141,0)</f>
        <v>0</v>
      </c>
      <c r="BI141" s="191">
        <f>IF(N141="nulová",J141,0)</f>
        <v>0</v>
      </c>
      <c r="BJ141" s="18" t="s">
        <v>83</v>
      </c>
      <c r="BK141" s="191">
        <f>ROUND(I141*H141,2)</f>
        <v>0</v>
      </c>
      <c r="BL141" s="18" t="s">
        <v>148</v>
      </c>
      <c r="BM141" s="190" t="s">
        <v>502</v>
      </c>
    </row>
    <row r="142" s="13" customFormat="1">
      <c r="A142" s="13"/>
      <c r="B142" s="192"/>
      <c r="C142" s="13"/>
      <c r="D142" s="193" t="s">
        <v>150</v>
      </c>
      <c r="E142" s="194" t="s">
        <v>1</v>
      </c>
      <c r="F142" s="195" t="s">
        <v>489</v>
      </c>
      <c r="G142" s="13"/>
      <c r="H142" s="196">
        <v>1460</v>
      </c>
      <c r="I142" s="197"/>
      <c r="J142" s="13"/>
      <c r="K142" s="13"/>
      <c r="L142" s="192"/>
      <c r="M142" s="198"/>
      <c r="N142" s="199"/>
      <c r="O142" s="199"/>
      <c r="P142" s="199"/>
      <c r="Q142" s="199"/>
      <c r="R142" s="199"/>
      <c r="S142" s="199"/>
      <c r="T142" s="20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94" t="s">
        <v>150</v>
      </c>
      <c r="AU142" s="194" t="s">
        <v>85</v>
      </c>
      <c r="AV142" s="13" t="s">
        <v>85</v>
      </c>
      <c r="AW142" s="13" t="s">
        <v>32</v>
      </c>
      <c r="AX142" s="13" t="s">
        <v>83</v>
      </c>
      <c r="AY142" s="194" t="s">
        <v>141</v>
      </c>
    </row>
    <row r="143" s="2" customFormat="1" ht="24.15" customHeight="1">
      <c r="A143" s="37"/>
      <c r="B143" s="178"/>
      <c r="C143" s="179" t="s">
        <v>183</v>
      </c>
      <c r="D143" s="179" t="s">
        <v>143</v>
      </c>
      <c r="E143" s="180" t="s">
        <v>503</v>
      </c>
      <c r="F143" s="181" t="s">
        <v>504</v>
      </c>
      <c r="G143" s="182" t="s">
        <v>146</v>
      </c>
      <c r="H143" s="183">
        <v>1460</v>
      </c>
      <c r="I143" s="184"/>
      <c r="J143" s="185">
        <f>ROUND(I143*H143,2)</f>
        <v>0</v>
      </c>
      <c r="K143" s="181" t="s">
        <v>147</v>
      </c>
      <c r="L143" s="38"/>
      <c r="M143" s="186" t="s">
        <v>1</v>
      </c>
      <c r="N143" s="187" t="s">
        <v>41</v>
      </c>
      <c r="O143" s="76"/>
      <c r="P143" s="188">
        <f>O143*H143</f>
        <v>0</v>
      </c>
      <c r="Q143" s="188">
        <v>0.15559000000000001</v>
      </c>
      <c r="R143" s="188">
        <f>Q143*H143</f>
        <v>227.16140000000002</v>
      </c>
      <c r="S143" s="188">
        <v>0</v>
      </c>
      <c r="T143" s="189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90" t="s">
        <v>148</v>
      </c>
      <c r="AT143" s="190" t="s">
        <v>143</v>
      </c>
      <c r="AU143" s="190" t="s">
        <v>85</v>
      </c>
      <c r="AY143" s="18" t="s">
        <v>141</v>
      </c>
      <c r="BE143" s="191">
        <f>IF(N143="základní",J143,0)</f>
        <v>0</v>
      </c>
      <c r="BF143" s="191">
        <f>IF(N143="snížená",J143,0)</f>
        <v>0</v>
      </c>
      <c r="BG143" s="191">
        <f>IF(N143="zákl. přenesená",J143,0)</f>
        <v>0</v>
      </c>
      <c r="BH143" s="191">
        <f>IF(N143="sníž. přenesená",J143,0)</f>
        <v>0</v>
      </c>
      <c r="BI143" s="191">
        <f>IF(N143="nulová",J143,0)</f>
        <v>0</v>
      </c>
      <c r="BJ143" s="18" t="s">
        <v>83</v>
      </c>
      <c r="BK143" s="191">
        <f>ROUND(I143*H143,2)</f>
        <v>0</v>
      </c>
      <c r="BL143" s="18" t="s">
        <v>148</v>
      </c>
      <c r="BM143" s="190" t="s">
        <v>505</v>
      </c>
    </row>
    <row r="144" s="13" customFormat="1">
      <c r="A144" s="13"/>
      <c r="B144" s="192"/>
      <c r="C144" s="13"/>
      <c r="D144" s="193" t="s">
        <v>150</v>
      </c>
      <c r="E144" s="194" t="s">
        <v>1</v>
      </c>
      <c r="F144" s="195" t="s">
        <v>489</v>
      </c>
      <c r="G144" s="13"/>
      <c r="H144" s="196">
        <v>1460</v>
      </c>
      <c r="I144" s="197"/>
      <c r="J144" s="13"/>
      <c r="K144" s="13"/>
      <c r="L144" s="192"/>
      <c r="M144" s="198"/>
      <c r="N144" s="199"/>
      <c r="O144" s="199"/>
      <c r="P144" s="199"/>
      <c r="Q144" s="199"/>
      <c r="R144" s="199"/>
      <c r="S144" s="199"/>
      <c r="T144" s="20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94" t="s">
        <v>150</v>
      </c>
      <c r="AU144" s="194" t="s">
        <v>85</v>
      </c>
      <c r="AV144" s="13" t="s">
        <v>85</v>
      </c>
      <c r="AW144" s="13" t="s">
        <v>32</v>
      </c>
      <c r="AX144" s="13" t="s">
        <v>83</v>
      </c>
      <c r="AY144" s="194" t="s">
        <v>141</v>
      </c>
    </row>
    <row r="145" s="12" customFormat="1" ht="22.8" customHeight="1">
      <c r="A145" s="12"/>
      <c r="B145" s="165"/>
      <c r="C145" s="12"/>
      <c r="D145" s="166" t="s">
        <v>75</v>
      </c>
      <c r="E145" s="176" t="s">
        <v>174</v>
      </c>
      <c r="F145" s="176" t="s">
        <v>175</v>
      </c>
      <c r="G145" s="12"/>
      <c r="H145" s="12"/>
      <c r="I145" s="168"/>
      <c r="J145" s="177">
        <f>BK145</f>
        <v>0</v>
      </c>
      <c r="K145" s="12"/>
      <c r="L145" s="165"/>
      <c r="M145" s="170"/>
      <c r="N145" s="171"/>
      <c r="O145" s="171"/>
      <c r="P145" s="172">
        <f>SUM(P146:P148)</f>
        <v>0</v>
      </c>
      <c r="Q145" s="171"/>
      <c r="R145" s="172">
        <f>SUM(R146:R148)</f>
        <v>0.021199999999999997</v>
      </c>
      <c r="S145" s="171"/>
      <c r="T145" s="173">
        <f>SUM(T146:T148)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66" t="s">
        <v>83</v>
      </c>
      <c r="AT145" s="174" t="s">
        <v>75</v>
      </c>
      <c r="AU145" s="174" t="s">
        <v>83</v>
      </c>
      <c r="AY145" s="166" t="s">
        <v>141</v>
      </c>
      <c r="BK145" s="175">
        <f>SUM(BK146:BK148)</f>
        <v>0</v>
      </c>
    </row>
    <row r="146" s="2" customFormat="1" ht="33" customHeight="1">
      <c r="A146" s="37"/>
      <c r="B146" s="178"/>
      <c r="C146" s="179" t="s">
        <v>174</v>
      </c>
      <c r="D146" s="179" t="s">
        <v>143</v>
      </c>
      <c r="E146" s="180" t="s">
        <v>506</v>
      </c>
      <c r="F146" s="181" t="s">
        <v>507</v>
      </c>
      <c r="G146" s="182" t="s">
        <v>163</v>
      </c>
      <c r="H146" s="183">
        <v>20</v>
      </c>
      <c r="I146" s="184"/>
      <c r="J146" s="185">
        <f>ROUND(I146*H146,2)</f>
        <v>0</v>
      </c>
      <c r="K146" s="181" t="s">
        <v>147</v>
      </c>
      <c r="L146" s="38"/>
      <c r="M146" s="186" t="s">
        <v>1</v>
      </c>
      <c r="N146" s="187" t="s">
        <v>41</v>
      </c>
      <c r="O146" s="76"/>
      <c r="P146" s="188">
        <f>O146*H146</f>
        <v>0</v>
      </c>
      <c r="Q146" s="188">
        <v>0.00044999999999999999</v>
      </c>
      <c r="R146" s="188">
        <f>Q146*H146</f>
        <v>0.0089999999999999993</v>
      </c>
      <c r="S146" s="188">
        <v>0</v>
      </c>
      <c r="T146" s="189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90" t="s">
        <v>148</v>
      </c>
      <c r="AT146" s="190" t="s">
        <v>143</v>
      </c>
      <c r="AU146" s="190" t="s">
        <v>85</v>
      </c>
      <c r="AY146" s="18" t="s">
        <v>141</v>
      </c>
      <c r="BE146" s="191">
        <f>IF(N146="základní",J146,0)</f>
        <v>0</v>
      </c>
      <c r="BF146" s="191">
        <f>IF(N146="snížená",J146,0)</f>
        <v>0</v>
      </c>
      <c r="BG146" s="191">
        <f>IF(N146="zákl. přenesená",J146,0)</f>
        <v>0</v>
      </c>
      <c r="BH146" s="191">
        <f>IF(N146="sníž. přenesená",J146,0)</f>
        <v>0</v>
      </c>
      <c r="BI146" s="191">
        <f>IF(N146="nulová",J146,0)</f>
        <v>0</v>
      </c>
      <c r="BJ146" s="18" t="s">
        <v>83</v>
      </c>
      <c r="BK146" s="191">
        <f>ROUND(I146*H146,2)</f>
        <v>0</v>
      </c>
      <c r="BL146" s="18" t="s">
        <v>148</v>
      </c>
      <c r="BM146" s="190" t="s">
        <v>508</v>
      </c>
    </row>
    <row r="147" s="2" customFormat="1" ht="33" customHeight="1">
      <c r="A147" s="37"/>
      <c r="B147" s="178"/>
      <c r="C147" s="179" t="s">
        <v>197</v>
      </c>
      <c r="D147" s="179" t="s">
        <v>143</v>
      </c>
      <c r="E147" s="180" t="s">
        <v>509</v>
      </c>
      <c r="F147" s="181" t="s">
        <v>510</v>
      </c>
      <c r="G147" s="182" t="s">
        <v>163</v>
      </c>
      <c r="H147" s="183">
        <v>20</v>
      </c>
      <c r="I147" s="184"/>
      <c r="J147" s="185">
        <f>ROUND(I147*H147,2)</f>
        <v>0</v>
      </c>
      <c r="K147" s="181" t="s">
        <v>147</v>
      </c>
      <c r="L147" s="38"/>
      <c r="M147" s="186" t="s">
        <v>1</v>
      </c>
      <c r="N147" s="187" t="s">
        <v>41</v>
      </c>
      <c r="O147" s="76"/>
      <c r="P147" s="188">
        <f>O147*H147</f>
        <v>0</v>
      </c>
      <c r="Q147" s="188">
        <v>0.00060999999999999997</v>
      </c>
      <c r="R147" s="188">
        <f>Q147*H147</f>
        <v>0.012199999999999999</v>
      </c>
      <c r="S147" s="188">
        <v>0</v>
      </c>
      <c r="T147" s="189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90" t="s">
        <v>148</v>
      </c>
      <c r="AT147" s="190" t="s">
        <v>143</v>
      </c>
      <c r="AU147" s="190" t="s">
        <v>85</v>
      </c>
      <c r="AY147" s="18" t="s">
        <v>141</v>
      </c>
      <c r="BE147" s="191">
        <f>IF(N147="základní",J147,0)</f>
        <v>0</v>
      </c>
      <c r="BF147" s="191">
        <f>IF(N147="snížená",J147,0)</f>
        <v>0</v>
      </c>
      <c r="BG147" s="191">
        <f>IF(N147="zákl. přenesená",J147,0)</f>
        <v>0</v>
      </c>
      <c r="BH147" s="191">
        <f>IF(N147="sníž. přenesená",J147,0)</f>
        <v>0</v>
      </c>
      <c r="BI147" s="191">
        <f>IF(N147="nulová",J147,0)</f>
        <v>0</v>
      </c>
      <c r="BJ147" s="18" t="s">
        <v>83</v>
      </c>
      <c r="BK147" s="191">
        <f>ROUND(I147*H147,2)</f>
        <v>0</v>
      </c>
      <c r="BL147" s="18" t="s">
        <v>148</v>
      </c>
      <c r="BM147" s="190" t="s">
        <v>511</v>
      </c>
    </row>
    <row r="148" s="2" customFormat="1" ht="16.5" customHeight="1">
      <c r="A148" s="37"/>
      <c r="B148" s="178"/>
      <c r="C148" s="179" t="s">
        <v>202</v>
      </c>
      <c r="D148" s="179" t="s">
        <v>143</v>
      </c>
      <c r="E148" s="180" t="s">
        <v>512</v>
      </c>
      <c r="F148" s="181" t="s">
        <v>513</v>
      </c>
      <c r="G148" s="182" t="s">
        <v>163</v>
      </c>
      <c r="H148" s="183">
        <v>20</v>
      </c>
      <c r="I148" s="184"/>
      <c r="J148" s="185">
        <f>ROUND(I148*H148,2)</f>
        <v>0</v>
      </c>
      <c r="K148" s="181" t="s">
        <v>147</v>
      </c>
      <c r="L148" s="38"/>
      <c r="M148" s="186" t="s">
        <v>1</v>
      </c>
      <c r="N148" s="187" t="s">
        <v>41</v>
      </c>
      <c r="O148" s="76"/>
      <c r="P148" s="188">
        <f>O148*H148</f>
        <v>0</v>
      </c>
      <c r="Q148" s="188">
        <v>0</v>
      </c>
      <c r="R148" s="188">
        <f>Q148*H148</f>
        <v>0</v>
      </c>
      <c r="S148" s="188">
        <v>0</v>
      </c>
      <c r="T148" s="189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90" t="s">
        <v>148</v>
      </c>
      <c r="AT148" s="190" t="s">
        <v>143</v>
      </c>
      <c r="AU148" s="190" t="s">
        <v>85</v>
      </c>
      <c r="AY148" s="18" t="s">
        <v>141</v>
      </c>
      <c r="BE148" s="191">
        <f>IF(N148="základní",J148,0)</f>
        <v>0</v>
      </c>
      <c r="BF148" s="191">
        <f>IF(N148="snížená",J148,0)</f>
        <v>0</v>
      </c>
      <c r="BG148" s="191">
        <f>IF(N148="zákl. přenesená",J148,0)</f>
        <v>0</v>
      </c>
      <c r="BH148" s="191">
        <f>IF(N148="sníž. přenesená",J148,0)</f>
        <v>0</v>
      </c>
      <c r="BI148" s="191">
        <f>IF(N148="nulová",J148,0)</f>
        <v>0</v>
      </c>
      <c r="BJ148" s="18" t="s">
        <v>83</v>
      </c>
      <c r="BK148" s="191">
        <f>ROUND(I148*H148,2)</f>
        <v>0</v>
      </c>
      <c r="BL148" s="18" t="s">
        <v>148</v>
      </c>
      <c r="BM148" s="190" t="s">
        <v>514</v>
      </c>
    </row>
    <row r="149" s="12" customFormat="1" ht="22.8" customHeight="1">
      <c r="A149" s="12"/>
      <c r="B149" s="165"/>
      <c r="C149" s="12"/>
      <c r="D149" s="166" t="s">
        <v>75</v>
      </c>
      <c r="E149" s="176" t="s">
        <v>181</v>
      </c>
      <c r="F149" s="176" t="s">
        <v>182</v>
      </c>
      <c r="G149" s="12"/>
      <c r="H149" s="12"/>
      <c r="I149" s="168"/>
      <c r="J149" s="177">
        <f>BK149</f>
        <v>0</v>
      </c>
      <c r="K149" s="12"/>
      <c r="L149" s="165"/>
      <c r="M149" s="170"/>
      <c r="N149" s="171"/>
      <c r="O149" s="171"/>
      <c r="P149" s="172">
        <f>SUM(P150:P156)</f>
        <v>0</v>
      </c>
      <c r="Q149" s="171"/>
      <c r="R149" s="172">
        <f>SUM(R150:R156)</f>
        <v>0</v>
      </c>
      <c r="S149" s="171"/>
      <c r="T149" s="173">
        <f>SUM(T150:T156)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66" t="s">
        <v>83</v>
      </c>
      <c r="AT149" s="174" t="s">
        <v>75</v>
      </c>
      <c r="AU149" s="174" t="s">
        <v>83</v>
      </c>
      <c r="AY149" s="166" t="s">
        <v>141</v>
      </c>
      <c r="BK149" s="175">
        <f>SUM(BK150:BK156)</f>
        <v>0</v>
      </c>
    </row>
    <row r="150" s="2" customFormat="1" ht="21.75" customHeight="1">
      <c r="A150" s="37"/>
      <c r="B150" s="178"/>
      <c r="C150" s="179" t="s">
        <v>8</v>
      </c>
      <c r="D150" s="179" t="s">
        <v>143</v>
      </c>
      <c r="E150" s="180" t="s">
        <v>192</v>
      </c>
      <c r="F150" s="181" t="s">
        <v>193</v>
      </c>
      <c r="G150" s="182" t="s">
        <v>186</v>
      </c>
      <c r="H150" s="183">
        <v>775.79999999999995</v>
      </c>
      <c r="I150" s="184"/>
      <c r="J150" s="185">
        <f>ROUND(I150*H150,2)</f>
        <v>0</v>
      </c>
      <c r="K150" s="181" t="s">
        <v>147</v>
      </c>
      <c r="L150" s="38"/>
      <c r="M150" s="186" t="s">
        <v>1</v>
      </c>
      <c r="N150" s="187" t="s">
        <v>41</v>
      </c>
      <c r="O150" s="76"/>
      <c r="P150" s="188">
        <f>O150*H150</f>
        <v>0</v>
      </c>
      <c r="Q150" s="188">
        <v>0</v>
      </c>
      <c r="R150" s="188">
        <f>Q150*H150</f>
        <v>0</v>
      </c>
      <c r="S150" s="188">
        <v>0</v>
      </c>
      <c r="T150" s="189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90" t="s">
        <v>148</v>
      </c>
      <c r="AT150" s="190" t="s">
        <v>143</v>
      </c>
      <c r="AU150" s="190" t="s">
        <v>85</v>
      </c>
      <c r="AY150" s="18" t="s">
        <v>141</v>
      </c>
      <c r="BE150" s="191">
        <f>IF(N150="základní",J150,0)</f>
        <v>0</v>
      </c>
      <c r="BF150" s="191">
        <f>IF(N150="snížená",J150,0)</f>
        <v>0</v>
      </c>
      <c r="BG150" s="191">
        <f>IF(N150="zákl. přenesená",J150,0)</f>
        <v>0</v>
      </c>
      <c r="BH150" s="191">
        <f>IF(N150="sníž. přenesená",J150,0)</f>
        <v>0</v>
      </c>
      <c r="BI150" s="191">
        <f>IF(N150="nulová",J150,0)</f>
        <v>0</v>
      </c>
      <c r="BJ150" s="18" t="s">
        <v>83</v>
      </c>
      <c r="BK150" s="191">
        <f>ROUND(I150*H150,2)</f>
        <v>0</v>
      </c>
      <c r="BL150" s="18" t="s">
        <v>148</v>
      </c>
      <c r="BM150" s="190" t="s">
        <v>515</v>
      </c>
    </row>
    <row r="151" s="2" customFormat="1" ht="24.15" customHeight="1">
      <c r="A151" s="37"/>
      <c r="B151" s="178"/>
      <c r="C151" s="179" t="s">
        <v>210</v>
      </c>
      <c r="D151" s="179" t="s">
        <v>143</v>
      </c>
      <c r="E151" s="180" t="s">
        <v>198</v>
      </c>
      <c r="F151" s="181" t="s">
        <v>199</v>
      </c>
      <c r="G151" s="182" t="s">
        <v>186</v>
      </c>
      <c r="H151" s="183">
        <v>2327.4000000000001</v>
      </c>
      <c r="I151" s="184"/>
      <c r="J151" s="185">
        <f>ROUND(I151*H151,2)</f>
        <v>0</v>
      </c>
      <c r="K151" s="181" t="s">
        <v>147</v>
      </c>
      <c r="L151" s="38"/>
      <c r="M151" s="186" t="s">
        <v>1</v>
      </c>
      <c r="N151" s="187" t="s">
        <v>41</v>
      </c>
      <c r="O151" s="76"/>
      <c r="P151" s="188">
        <f>O151*H151</f>
        <v>0</v>
      </c>
      <c r="Q151" s="188">
        <v>0</v>
      </c>
      <c r="R151" s="188">
        <f>Q151*H151</f>
        <v>0</v>
      </c>
      <c r="S151" s="188">
        <v>0</v>
      </c>
      <c r="T151" s="189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90" t="s">
        <v>148</v>
      </c>
      <c r="AT151" s="190" t="s">
        <v>143</v>
      </c>
      <c r="AU151" s="190" t="s">
        <v>85</v>
      </c>
      <c r="AY151" s="18" t="s">
        <v>141</v>
      </c>
      <c r="BE151" s="191">
        <f>IF(N151="základní",J151,0)</f>
        <v>0</v>
      </c>
      <c r="BF151" s="191">
        <f>IF(N151="snížená",J151,0)</f>
        <v>0</v>
      </c>
      <c r="BG151" s="191">
        <f>IF(N151="zákl. přenesená",J151,0)</f>
        <v>0</v>
      </c>
      <c r="BH151" s="191">
        <f>IF(N151="sníž. přenesená",J151,0)</f>
        <v>0</v>
      </c>
      <c r="BI151" s="191">
        <f>IF(N151="nulová",J151,0)</f>
        <v>0</v>
      </c>
      <c r="BJ151" s="18" t="s">
        <v>83</v>
      </c>
      <c r="BK151" s="191">
        <f>ROUND(I151*H151,2)</f>
        <v>0</v>
      </c>
      <c r="BL151" s="18" t="s">
        <v>148</v>
      </c>
      <c r="BM151" s="190" t="s">
        <v>516</v>
      </c>
    </row>
    <row r="152" s="13" customFormat="1">
      <c r="A152" s="13"/>
      <c r="B152" s="192"/>
      <c r="C152" s="13"/>
      <c r="D152" s="193" t="s">
        <v>150</v>
      </c>
      <c r="E152" s="13"/>
      <c r="F152" s="195" t="s">
        <v>517</v>
      </c>
      <c r="G152" s="13"/>
      <c r="H152" s="196">
        <v>2327.4000000000001</v>
      </c>
      <c r="I152" s="197"/>
      <c r="J152" s="13"/>
      <c r="K152" s="13"/>
      <c r="L152" s="192"/>
      <c r="M152" s="198"/>
      <c r="N152" s="199"/>
      <c r="O152" s="199"/>
      <c r="P152" s="199"/>
      <c r="Q152" s="199"/>
      <c r="R152" s="199"/>
      <c r="S152" s="199"/>
      <c r="T152" s="200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194" t="s">
        <v>150</v>
      </c>
      <c r="AU152" s="194" t="s">
        <v>85</v>
      </c>
      <c r="AV152" s="13" t="s">
        <v>85</v>
      </c>
      <c r="AW152" s="13" t="s">
        <v>3</v>
      </c>
      <c r="AX152" s="13" t="s">
        <v>83</v>
      </c>
      <c r="AY152" s="194" t="s">
        <v>141</v>
      </c>
    </row>
    <row r="153" s="2" customFormat="1" ht="24.15" customHeight="1">
      <c r="A153" s="37"/>
      <c r="B153" s="178"/>
      <c r="C153" s="179" t="s">
        <v>214</v>
      </c>
      <c r="D153" s="179" t="s">
        <v>143</v>
      </c>
      <c r="E153" s="180" t="s">
        <v>203</v>
      </c>
      <c r="F153" s="181" t="s">
        <v>204</v>
      </c>
      <c r="G153" s="182" t="s">
        <v>186</v>
      </c>
      <c r="H153" s="183">
        <v>775.79999999999995</v>
      </c>
      <c r="I153" s="184"/>
      <c r="J153" s="185">
        <f>ROUND(I153*H153,2)</f>
        <v>0</v>
      </c>
      <c r="K153" s="181" t="s">
        <v>147</v>
      </c>
      <c r="L153" s="38"/>
      <c r="M153" s="186" t="s">
        <v>1</v>
      </c>
      <c r="N153" s="187" t="s">
        <v>41</v>
      </c>
      <c r="O153" s="76"/>
      <c r="P153" s="188">
        <f>O153*H153</f>
        <v>0</v>
      </c>
      <c r="Q153" s="188">
        <v>0</v>
      </c>
      <c r="R153" s="188">
        <f>Q153*H153</f>
        <v>0</v>
      </c>
      <c r="S153" s="188">
        <v>0</v>
      </c>
      <c r="T153" s="189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90" t="s">
        <v>148</v>
      </c>
      <c r="AT153" s="190" t="s">
        <v>143</v>
      </c>
      <c r="AU153" s="190" t="s">
        <v>85</v>
      </c>
      <c r="AY153" s="18" t="s">
        <v>141</v>
      </c>
      <c r="BE153" s="191">
        <f>IF(N153="základní",J153,0)</f>
        <v>0</v>
      </c>
      <c r="BF153" s="191">
        <f>IF(N153="snížená",J153,0)</f>
        <v>0</v>
      </c>
      <c r="BG153" s="191">
        <f>IF(N153="zákl. přenesená",J153,0)</f>
        <v>0</v>
      </c>
      <c r="BH153" s="191">
        <f>IF(N153="sníž. přenesená",J153,0)</f>
        <v>0</v>
      </c>
      <c r="BI153" s="191">
        <f>IF(N153="nulová",J153,0)</f>
        <v>0</v>
      </c>
      <c r="BJ153" s="18" t="s">
        <v>83</v>
      </c>
      <c r="BK153" s="191">
        <f>ROUND(I153*H153,2)</f>
        <v>0</v>
      </c>
      <c r="BL153" s="18" t="s">
        <v>148</v>
      </c>
      <c r="BM153" s="190" t="s">
        <v>518</v>
      </c>
    </row>
    <row r="154" s="2" customFormat="1" ht="44.25" customHeight="1">
      <c r="A154" s="37"/>
      <c r="B154" s="178"/>
      <c r="C154" s="179" t="s">
        <v>280</v>
      </c>
      <c r="D154" s="179" t="s">
        <v>143</v>
      </c>
      <c r="E154" s="180" t="s">
        <v>211</v>
      </c>
      <c r="F154" s="181" t="s">
        <v>519</v>
      </c>
      <c r="G154" s="182" t="s">
        <v>186</v>
      </c>
      <c r="H154" s="183">
        <v>440</v>
      </c>
      <c r="I154" s="184"/>
      <c r="J154" s="185">
        <f>ROUND(I154*H154,2)</f>
        <v>0</v>
      </c>
      <c r="K154" s="181" t="s">
        <v>147</v>
      </c>
      <c r="L154" s="38"/>
      <c r="M154" s="186" t="s">
        <v>1</v>
      </c>
      <c r="N154" s="187" t="s">
        <v>41</v>
      </c>
      <c r="O154" s="76"/>
      <c r="P154" s="188">
        <f>O154*H154</f>
        <v>0</v>
      </c>
      <c r="Q154" s="188">
        <v>0</v>
      </c>
      <c r="R154" s="188">
        <f>Q154*H154</f>
        <v>0</v>
      </c>
      <c r="S154" s="188">
        <v>0</v>
      </c>
      <c r="T154" s="189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0" t="s">
        <v>148</v>
      </c>
      <c r="AT154" s="190" t="s">
        <v>143</v>
      </c>
      <c r="AU154" s="190" t="s">
        <v>85</v>
      </c>
      <c r="AY154" s="18" t="s">
        <v>141</v>
      </c>
      <c r="BE154" s="191">
        <f>IF(N154="základní",J154,0)</f>
        <v>0</v>
      </c>
      <c r="BF154" s="191">
        <f>IF(N154="snížená",J154,0)</f>
        <v>0</v>
      </c>
      <c r="BG154" s="191">
        <f>IF(N154="zákl. přenesená",J154,0)</f>
        <v>0</v>
      </c>
      <c r="BH154" s="191">
        <f>IF(N154="sníž. přenesená",J154,0)</f>
        <v>0</v>
      </c>
      <c r="BI154" s="191">
        <f>IF(N154="nulová",J154,0)</f>
        <v>0</v>
      </c>
      <c r="BJ154" s="18" t="s">
        <v>83</v>
      </c>
      <c r="BK154" s="191">
        <f>ROUND(I154*H154,2)</f>
        <v>0</v>
      </c>
      <c r="BL154" s="18" t="s">
        <v>148</v>
      </c>
      <c r="BM154" s="190" t="s">
        <v>520</v>
      </c>
    </row>
    <row r="155" s="15" customFormat="1">
      <c r="A155" s="15"/>
      <c r="B155" s="224"/>
      <c r="C155" s="15"/>
      <c r="D155" s="193" t="s">
        <v>150</v>
      </c>
      <c r="E155" s="225" t="s">
        <v>1</v>
      </c>
      <c r="F155" s="226" t="s">
        <v>521</v>
      </c>
      <c r="G155" s="15"/>
      <c r="H155" s="225" t="s">
        <v>1</v>
      </c>
      <c r="I155" s="227"/>
      <c r="J155" s="15"/>
      <c r="K155" s="15"/>
      <c r="L155" s="224"/>
      <c r="M155" s="228"/>
      <c r="N155" s="229"/>
      <c r="O155" s="229"/>
      <c r="P155" s="229"/>
      <c r="Q155" s="229"/>
      <c r="R155" s="229"/>
      <c r="S155" s="229"/>
      <c r="T155" s="230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25" t="s">
        <v>150</v>
      </c>
      <c r="AU155" s="225" t="s">
        <v>85</v>
      </c>
      <c r="AV155" s="15" t="s">
        <v>83</v>
      </c>
      <c r="AW155" s="15" t="s">
        <v>32</v>
      </c>
      <c r="AX155" s="15" t="s">
        <v>76</v>
      </c>
      <c r="AY155" s="225" t="s">
        <v>141</v>
      </c>
    </row>
    <row r="156" s="13" customFormat="1">
      <c r="A156" s="13"/>
      <c r="B156" s="192"/>
      <c r="C156" s="13"/>
      <c r="D156" s="193" t="s">
        <v>150</v>
      </c>
      <c r="E156" s="194" t="s">
        <v>1</v>
      </c>
      <c r="F156" s="195" t="s">
        <v>522</v>
      </c>
      <c r="G156" s="13"/>
      <c r="H156" s="196">
        <v>440</v>
      </c>
      <c r="I156" s="197"/>
      <c r="J156" s="13"/>
      <c r="K156" s="13"/>
      <c r="L156" s="192"/>
      <c r="M156" s="198"/>
      <c r="N156" s="199"/>
      <c r="O156" s="199"/>
      <c r="P156" s="199"/>
      <c r="Q156" s="199"/>
      <c r="R156" s="199"/>
      <c r="S156" s="199"/>
      <c r="T156" s="20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194" t="s">
        <v>150</v>
      </c>
      <c r="AU156" s="194" t="s">
        <v>85</v>
      </c>
      <c r="AV156" s="13" t="s">
        <v>85</v>
      </c>
      <c r="AW156" s="13" t="s">
        <v>32</v>
      </c>
      <c r="AX156" s="13" t="s">
        <v>83</v>
      </c>
      <c r="AY156" s="194" t="s">
        <v>141</v>
      </c>
    </row>
    <row r="157" s="12" customFormat="1" ht="22.8" customHeight="1">
      <c r="A157" s="12"/>
      <c r="B157" s="165"/>
      <c r="C157" s="12"/>
      <c r="D157" s="166" t="s">
        <v>75</v>
      </c>
      <c r="E157" s="176" t="s">
        <v>444</v>
      </c>
      <c r="F157" s="176" t="s">
        <v>445</v>
      </c>
      <c r="G157" s="12"/>
      <c r="H157" s="12"/>
      <c r="I157" s="168"/>
      <c r="J157" s="177">
        <f>BK157</f>
        <v>0</v>
      </c>
      <c r="K157" s="12"/>
      <c r="L157" s="165"/>
      <c r="M157" s="170"/>
      <c r="N157" s="171"/>
      <c r="O157" s="171"/>
      <c r="P157" s="172">
        <f>SUM(P158:P160)</f>
        <v>0</v>
      </c>
      <c r="Q157" s="171"/>
      <c r="R157" s="172">
        <f>SUM(R158:R160)</f>
        <v>0</v>
      </c>
      <c r="S157" s="171"/>
      <c r="T157" s="173">
        <f>SUM(T158:T160)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166" t="s">
        <v>83</v>
      </c>
      <c r="AT157" s="174" t="s">
        <v>75</v>
      </c>
      <c r="AU157" s="174" t="s">
        <v>83</v>
      </c>
      <c r="AY157" s="166" t="s">
        <v>141</v>
      </c>
      <c r="BK157" s="175">
        <f>SUM(BK158:BK160)</f>
        <v>0</v>
      </c>
    </row>
    <row r="158" s="2" customFormat="1" ht="33" customHeight="1">
      <c r="A158" s="37"/>
      <c r="B158" s="178"/>
      <c r="C158" s="179" t="s">
        <v>282</v>
      </c>
      <c r="D158" s="179" t="s">
        <v>143</v>
      </c>
      <c r="E158" s="180" t="s">
        <v>523</v>
      </c>
      <c r="F158" s="181" t="s">
        <v>524</v>
      </c>
      <c r="G158" s="182" t="s">
        <v>186</v>
      </c>
      <c r="H158" s="183">
        <v>894.17700000000002</v>
      </c>
      <c r="I158" s="184"/>
      <c r="J158" s="185">
        <f>ROUND(I158*H158,2)</f>
        <v>0</v>
      </c>
      <c r="K158" s="181" t="s">
        <v>147</v>
      </c>
      <c r="L158" s="38"/>
      <c r="M158" s="186" t="s">
        <v>1</v>
      </c>
      <c r="N158" s="187" t="s">
        <v>41</v>
      </c>
      <c r="O158" s="76"/>
      <c r="P158" s="188">
        <f>O158*H158</f>
        <v>0</v>
      </c>
      <c r="Q158" s="188">
        <v>0</v>
      </c>
      <c r="R158" s="188">
        <f>Q158*H158</f>
        <v>0</v>
      </c>
      <c r="S158" s="188">
        <v>0</v>
      </c>
      <c r="T158" s="189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90" t="s">
        <v>148</v>
      </c>
      <c r="AT158" s="190" t="s">
        <v>143</v>
      </c>
      <c r="AU158" s="190" t="s">
        <v>85</v>
      </c>
      <c r="AY158" s="18" t="s">
        <v>141</v>
      </c>
      <c r="BE158" s="191">
        <f>IF(N158="základní",J158,0)</f>
        <v>0</v>
      </c>
      <c r="BF158" s="191">
        <f>IF(N158="snížená",J158,0)</f>
        <v>0</v>
      </c>
      <c r="BG158" s="191">
        <f>IF(N158="zákl. přenesená",J158,0)</f>
        <v>0</v>
      </c>
      <c r="BH158" s="191">
        <f>IF(N158="sníž. přenesená",J158,0)</f>
        <v>0</v>
      </c>
      <c r="BI158" s="191">
        <f>IF(N158="nulová",J158,0)</f>
        <v>0</v>
      </c>
      <c r="BJ158" s="18" t="s">
        <v>83</v>
      </c>
      <c r="BK158" s="191">
        <f>ROUND(I158*H158,2)</f>
        <v>0</v>
      </c>
      <c r="BL158" s="18" t="s">
        <v>148</v>
      </c>
      <c r="BM158" s="190" t="s">
        <v>525</v>
      </c>
    </row>
    <row r="159" s="2" customFormat="1" ht="33" customHeight="1">
      <c r="A159" s="37"/>
      <c r="B159" s="178"/>
      <c r="C159" s="179" t="s">
        <v>287</v>
      </c>
      <c r="D159" s="179" t="s">
        <v>143</v>
      </c>
      <c r="E159" s="180" t="s">
        <v>526</v>
      </c>
      <c r="F159" s="181" t="s">
        <v>527</v>
      </c>
      <c r="G159" s="182" t="s">
        <v>186</v>
      </c>
      <c r="H159" s="183">
        <v>894.17700000000002</v>
      </c>
      <c r="I159" s="184"/>
      <c r="J159" s="185">
        <f>ROUND(I159*H159,2)</f>
        <v>0</v>
      </c>
      <c r="K159" s="181" t="s">
        <v>147</v>
      </c>
      <c r="L159" s="38"/>
      <c r="M159" s="186" t="s">
        <v>1</v>
      </c>
      <c r="N159" s="187" t="s">
        <v>41</v>
      </c>
      <c r="O159" s="76"/>
      <c r="P159" s="188">
        <f>O159*H159</f>
        <v>0</v>
      </c>
      <c r="Q159" s="188">
        <v>0</v>
      </c>
      <c r="R159" s="188">
        <f>Q159*H159</f>
        <v>0</v>
      </c>
      <c r="S159" s="188">
        <v>0</v>
      </c>
      <c r="T159" s="189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90" t="s">
        <v>148</v>
      </c>
      <c r="AT159" s="190" t="s">
        <v>143</v>
      </c>
      <c r="AU159" s="190" t="s">
        <v>85</v>
      </c>
      <c r="AY159" s="18" t="s">
        <v>141</v>
      </c>
      <c r="BE159" s="191">
        <f>IF(N159="základní",J159,0)</f>
        <v>0</v>
      </c>
      <c r="BF159" s="191">
        <f>IF(N159="snížená",J159,0)</f>
        <v>0</v>
      </c>
      <c r="BG159" s="191">
        <f>IF(N159="zákl. přenesená",J159,0)</f>
        <v>0</v>
      </c>
      <c r="BH159" s="191">
        <f>IF(N159="sníž. přenesená",J159,0)</f>
        <v>0</v>
      </c>
      <c r="BI159" s="191">
        <f>IF(N159="nulová",J159,0)</f>
        <v>0</v>
      </c>
      <c r="BJ159" s="18" t="s">
        <v>83</v>
      </c>
      <c r="BK159" s="191">
        <f>ROUND(I159*H159,2)</f>
        <v>0</v>
      </c>
      <c r="BL159" s="18" t="s">
        <v>148</v>
      </c>
      <c r="BM159" s="190" t="s">
        <v>528</v>
      </c>
    </row>
    <row r="160" s="2" customFormat="1" ht="33" customHeight="1">
      <c r="A160" s="37"/>
      <c r="B160" s="178"/>
      <c r="C160" s="179" t="s">
        <v>293</v>
      </c>
      <c r="D160" s="179" t="s">
        <v>143</v>
      </c>
      <c r="E160" s="180" t="s">
        <v>529</v>
      </c>
      <c r="F160" s="181" t="s">
        <v>530</v>
      </c>
      <c r="G160" s="182" t="s">
        <v>186</v>
      </c>
      <c r="H160" s="183">
        <v>894.17700000000002</v>
      </c>
      <c r="I160" s="184"/>
      <c r="J160" s="185">
        <f>ROUND(I160*H160,2)</f>
        <v>0</v>
      </c>
      <c r="K160" s="181" t="s">
        <v>147</v>
      </c>
      <c r="L160" s="38"/>
      <c r="M160" s="209" t="s">
        <v>1</v>
      </c>
      <c r="N160" s="210" t="s">
        <v>41</v>
      </c>
      <c r="O160" s="211"/>
      <c r="P160" s="212">
        <f>O160*H160</f>
        <v>0</v>
      </c>
      <c r="Q160" s="212">
        <v>0</v>
      </c>
      <c r="R160" s="212">
        <f>Q160*H160</f>
        <v>0</v>
      </c>
      <c r="S160" s="212">
        <v>0</v>
      </c>
      <c r="T160" s="213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90" t="s">
        <v>148</v>
      </c>
      <c r="AT160" s="190" t="s">
        <v>143</v>
      </c>
      <c r="AU160" s="190" t="s">
        <v>85</v>
      </c>
      <c r="AY160" s="18" t="s">
        <v>141</v>
      </c>
      <c r="BE160" s="191">
        <f>IF(N160="základní",J160,0)</f>
        <v>0</v>
      </c>
      <c r="BF160" s="191">
        <f>IF(N160="snížená",J160,0)</f>
        <v>0</v>
      </c>
      <c r="BG160" s="191">
        <f>IF(N160="zákl. přenesená",J160,0)</f>
        <v>0</v>
      </c>
      <c r="BH160" s="191">
        <f>IF(N160="sníž. přenesená",J160,0)</f>
        <v>0</v>
      </c>
      <c r="BI160" s="191">
        <f>IF(N160="nulová",J160,0)</f>
        <v>0</v>
      </c>
      <c r="BJ160" s="18" t="s">
        <v>83</v>
      </c>
      <c r="BK160" s="191">
        <f>ROUND(I160*H160,2)</f>
        <v>0</v>
      </c>
      <c r="BL160" s="18" t="s">
        <v>148</v>
      </c>
      <c r="BM160" s="190" t="s">
        <v>531</v>
      </c>
    </row>
    <row r="161" s="2" customFormat="1" ht="6.96" customHeight="1">
      <c r="A161" s="37"/>
      <c r="B161" s="59"/>
      <c r="C161" s="60"/>
      <c r="D161" s="60"/>
      <c r="E161" s="60"/>
      <c r="F161" s="60"/>
      <c r="G161" s="60"/>
      <c r="H161" s="60"/>
      <c r="I161" s="60"/>
      <c r="J161" s="60"/>
      <c r="K161" s="60"/>
      <c r="L161" s="38"/>
      <c r="M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</row>
  </sheetData>
  <autoFilter ref="C125:K16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99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="1" customFormat="1" ht="24.96" customHeight="1">
      <c r="B4" s="21"/>
      <c r="D4" s="22" t="s">
        <v>112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Oprava veřejného prostranství na ul. Javoříčko, Šumperk</v>
      </c>
      <c r="F7" s="31"/>
      <c r="G7" s="31"/>
      <c r="H7" s="31"/>
      <c r="L7" s="21"/>
    </row>
    <row r="8" s="1" customFormat="1" ht="12" customHeight="1">
      <c r="B8" s="21"/>
      <c r="D8" s="31" t="s">
        <v>113</v>
      </c>
      <c r="L8" s="21"/>
    </row>
    <row r="9" s="2" customFormat="1" ht="16.5" customHeight="1">
      <c r="A9" s="37"/>
      <c r="B9" s="38"/>
      <c r="C9" s="37"/>
      <c r="D9" s="37"/>
      <c r="E9" s="128" t="s">
        <v>114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115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532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16. 5. 2025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">
        <v>1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">
        <v>26</v>
      </c>
      <c r="F17" s="37"/>
      <c r="G17" s="37"/>
      <c r="H17" s="37"/>
      <c r="I17" s="31" t="s">
        <v>27</v>
      </c>
      <c r="J17" s="26" t="s">
        <v>1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28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27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30</v>
      </c>
      <c r="E22" s="37"/>
      <c r="F22" s="37"/>
      <c r="G22" s="37"/>
      <c r="H22" s="37"/>
      <c r="I22" s="31" t="s">
        <v>25</v>
      </c>
      <c r="J22" s="26" t="s">
        <v>1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31</v>
      </c>
      <c r="F23" s="37"/>
      <c r="G23" s="37"/>
      <c r="H23" s="37"/>
      <c r="I23" s="31" t="s">
        <v>27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33</v>
      </c>
      <c r="E25" s="37"/>
      <c r="F25" s="37"/>
      <c r="G25" s="37"/>
      <c r="H25" s="37"/>
      <c r="I25" s="31" t="s">
        <v>25</v>
      </c>
      <c r="J25" s="26" t="s">
        <v>1</v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34</v>
      </c>
      <c r="F26" s="37"/>
      <c r="G26" s="37"/>
      <c r="H26" s="37"/>
      <c r="I26" s="31" t="s">
        <v>27</v>
      </c>
      <c r="J26" s="26" t="s">
        <v>1</v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35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36</v>
      </c>
      <c r="E32" s="37"/>
      <c r="F32" s="37"/>
      <c r="G32" s="37"/>
      <c r="H32" s="37"/>
      <c r="I32" s="37"/>
      <c r="J32" s="95">
        <f>ROUND(J122,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38</v>
      </c>
      <c r="G34" s="37"/>
      <c r="H34" s="37"/>
      <c r="I34" s="42" t="s">
        <v>37</v>
      </c>
      <c r="J34" s="42" t="s">
        <v>39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40</v>
      </c>
      <c r="E35" s="31" t="s">
        <v>41</v>
      </c>
      <c r="F35" s="134">
        <f>ROUND((SUM(BE122:BE128)),  2)</f>
        <v>0</v>
      </c>
      <c r="G35" s="37"/>
      <c r="H35" s="37"/>
      <c r="I35" s="135">
        <v>0.20999999999999999</v>
      </c>
      <c r="J35" s="134">
        <f>ROUND(((SUM(BE122:BE128))*I35), 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42</v>
      </c>
      <c r="F36" s="134">
        <f>ROUND((SUM(BF122:BF128)),  2)</f>
        <v>0</v>
      </c>
      <c r="G36" s="37"/>
      <c r="H36" s="37"/>
      <c r="I36" s="135">
        <v>0.12</v>
      </c>
      <c r="J36" s="134">
        <f>ROUND(((SUM(BF122:BF128))*I36), 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34">
        <f>ROUND((SUM(BG122:BG128)), 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44</v>
      </c>
      <c r="F38" s="134">
        <f>ROUND((SUM(BH122:BH128)),  2)</f>
        <v>0</v>
      </c>
      <c r="G38" s="37"/>
      <c r="H38" s="37"/>
      <c r="I38" s="135">
        <v>0.12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45</v>
      </c>
      <c r="F39" s="134">
        <f>ROUND((SUM(BI122:BI128)), 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46</v>
      </c>
      <c r="E41" s="80"/>
      <c r="F41" s="80"/>
      <c r="G41" s="138" t="s">
        <v>47</v>
      </c>
      <c r="H41" s="139" t="s">
        <v>48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49</v>
      </c>
      <c r="E50" s="56"/>
      <c r="F50" s="56"/>
      <c r="G50" s="55" t="s">
        <v>50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51</v>
      </c>
      <c r="E61" s="40"/>
      <c r="F61" s="142" t="s">
        <v>52</v>
      </c>
      <c r="G61" s="57" t="s">
        <v>51</v>
      </c>
      <c r="H61" s="40"/>
      <c r="I61" s="40"/>
      <c r="J61" s="143" t="s">
        <v>52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53</v>
      </c>
      <c r="E65" s="58"/>
      <c r="F65" s="58"/>
      <c r="G65" s="55" t="s">
        <v>54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51</v>
      </c>
      <c r="E76" s="40"/>
      <c r="F76" s="142" t="s">
        <v>52</v>
      </c>
      <c r="G76" s="57" t="s">
        <v>51</v>
      </c>
      <c r="H76" s="40"/>
      <c r="I76" s="40"/>
      <c r="J76" s="143" t="s">
        <v>52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117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Oprava veřejného prostranství na ul. Javoříčko, Šumperk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113</v>
      </c>
      <c r="L86" s="21"/>
    </row>
    <row r="87" s="2" customFormat="1" ht="16.5" customHeight="1">
      <c r="A87" s="37"/>
      <c r="B87" s="38"/>
      <c r="C87" s="37"/>
      <c r="D87" s="37"/>
      <c r="E87" s="128" t="s">
        <v>114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115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>SO 191 - Dopravní značení trvalé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>Šumperk</v>
      </c>
      <c r="G91" s="37"/>
      <c r="H91" s="37"/>
      <c r="I91" s="31" t="s">
        <v>22</v>
      </c>
      <c r="J91" s="68" t="str">
        <f>IF(J14="","",J14)</f>
        <v>16. 5. 2025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7"/>
      <c r="E93" s="37"/>
      <c r="F93" s="26" t="str">
        <f>E17</f>
        <v xml:space="preserve">Město  Šumperk</v>
      </c>
      <c r="G93" s="37"/>
      <c r="H93" s="37"/>
      <c r="I93" s="31" t="s">
        <v>30</v>
      </c>
      <c r="J93" s="35" t="str">
        <f>E23</f>
        <v xml:space="preserve">Ing.Zdeněk  Vitásek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7"/>
      <c r="E94" s="37"/>
      <c r="F94" s="26" t="str">
        <f>IF(E20="","",E20)</f>
        <v>Vyplň údaj</v>
      </c>
      <c r="G94" s="37"/>
      <c r="H94" s="37"/>
      <c r="I94" s="31" t="s">
        <v>33</v>
      </c>
      <c r="J94" s="35" t="str">
        <f>E26</f>
        <v xml:space="preserve">Martin  Pniok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118</v>
      </c>
      <c r="D96" s="136"/>
      <c r="E96" s="136"/>
      <c r="F96" s="136"/>
      <c r="G96" s="136"/>
      <c r="H96" s="136"/>
      <c r="I96" s="136"/>
      <c r="J96" s="145" t="s">
        <v>119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120</v>
      </c>
      <c r="D98" s="37"/>
      <c r="E98" s="37"/>
      <c r="F98" s="37"/>
      <c r="G98" s="37"/>
      <c r="H98" s="37"/>
      <c r="I98" s="37"/>
      <c r="J98" s="95">
        <f>J122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121</v>
      </c>
    </row>
    <row r="99" s="9" customFormat="1" ht="24.96" customHeight="1">
      <c r="A99" s="9"/>
      <c r="B99" s="147"/>
      <c r="C99" s="9"/>
      <c r="D99" s="148" t="s">
        <v>122</v>
      </c>
      <c r="E99" s="149"/>
      <c r="F99" s="149"/>
      <c r="G99" s="149"/>
      <c r="H99" s="149"/>
      <c r="I99" s="149"/>
      <c r="J99" s="150">
        <f>J123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124</v>
      </c>
      <c r="E100" s="153"/>
      <c r="F100" s="153"/>
      <c r="G100" s="153"/>
      <c r="H100" s="153"/>
      <c r="I100" s="153"/>
      <c r="J100" s="154">
        <f>J124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7"/>
      <c r="B101" s="38"/>
      <c r="C101" s="37"/>
      <c r="D101" s="37"/>
      <c r="E101" s="37"/>
      <c r="F101" s="37"/>
      <c r="G101" s="37"/>
      <c r="H101" s="37"/>
      <c r="I101" s="37"/>
      <c r="J101" s="37"/>
      <c r="K101" s="37"/>
      <c r="L101" s="54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="2" customFormat="1" ht="6.96" customHeight="1">
      <c r="A102" s="37"/>
      <c r="B102" s="59"/>
      <c r="C102" s="60"/>
      <c r="D102" s="60"/>
      <c r="E102" s="60"/>
      <c r="F102" s="60"/>
      <c r="G102" s="60"/>
      <c r="H102" s="60"/>
      <c r="I102" s="60"/>
      <c r="J102" s="60"/>
      <c r="K102" s="60"/>
      <c r="L102" s="54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6" s="2" customFormat="1" ht="6.96" customHeight="1">
      <c r="A106" s="37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4.96" customHeight="1">
      <c r="A107" s="37"/>
      <c r="B107" s="38"/>
      <c r="C107" s="22" t="s">
        <v>126</v>
      </c>
      <c r="D107" s="37"/>
      <c r="E107" s="37"/>
      <c r="F107" s="37"/>
      <c r="G107" s="37"/>
      <c r="H107" s="37"/>
      <c r="I107" s="37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38"/>
      <c r="C108" s="37"/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16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7"/>
      <c r="D110" s="37"/>
      <c r="E110" s="128" t="str">
        <f>E7</f>
        <v>Oprava veřejného prostranství na ul. Javoříčko, Šumperk</v>
      </c>
      <c r="F110" s="31"/>
      <c r="G110" s="31"/>
      <c r="H110" s="31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1" customFormat="1" ht="12" customHeight="1">
      <c r="B111" s="21"/>
      <c r="C111" s="31" t="s">
        <v>113</v>
      </c>
      <c r="L111" s="21"/>
    </row>
    <row r="112" s="2" customFormat="1" ht="16.5" customHeight="1">
      <c r="A112" s="37"/>
      <c r="B112" s="38"/>
      <c r="C112" s="37"/>
      <c r="D112" s="37"/>
      <c r="E112" s="128" t="s">
        <v>114</v>
      </c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115</v>
      </c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7"/>
      <c r="D114" s="37"/>
      <c r="E114" s="66" t="str">
        <f>E11</f>
        <v>SO 191 - Dopravní značení trvalé</v>
      </c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7"/>
      <c r="E116" s="37"/>
      <c r="F116" s="26" t="str">
        <f>F14</f>
        <v>Šumperk</v>
      </c>
      <c r="G116" s="37"/>
      <c r="H116" s="37"/>
      <c r="I116" s="31" t="s">
        <v>22</v>
      </c>
      <c r="J116" s="68" t="str">
        <f>IF(J14="","",J14)</f>
        <v>16. 5. 2025</v>
      </c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24</v>
      </c>
      <c r="D118" s="37"/>
      <c r="E118" s="37"/>
      <c r="F118" s="26" t="str">
        <f>E17</f>
        <v xml:space="preserve">Město  Šumperk</v>
      </c>
      <c r="G118" s="37"/>
      <c r="H118" s="37"/>
      <c r="I118" s="31" t="s">
        <v>30</v>
      </c>
      <c r="J118" s="35" t="str">
        <f>E23</f>
        <v xml:space="preserve">Ing.Zdeněk  Vitásek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28</v>
      </c>
      <c r="D119" s="37"/>
      <c r="E119" s="37"/>
      <c r="F119" s="26" t="str">
        <f>IF(E20="","",E20)</f>
        <v>Vyplň údaj</v>
      </c>
      <c r="G119" s="37"/>
      <c r="H119" s="37"/>
      <c r="I119" s="31" t="s">
        <v>33</v>
      </c>
      <c r="J119" s="35" t="str">
        <f>E26</f>
        <v xml:space="preserve">Martin  Pniok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55"/>
      <c r="B121" s="156"/>
      <c r="C121" s="157" t="s">
        <v>127</v>
      </c>
      <c r="D121" s="158" t="s">
        <v>61</v>
      </c>
      <c r="E121" s="158" t="s">
        <v>57</v>
      </c>
      <c r="F121" s="158" t="s">
        <v>58</v>
      </c>
      <c r="G121" s="158" t="s">
        <v>128</v>
      </c>
      <c r="H121" s="158" t="s">
        <v>129</v>
      </c>
      <c r="I121" s="158" t="s">
        <v>130</v>
      </c>
      <c r="J121" s="158" t="s">
        <v>119</v>
      </c>
      <c r="K121" s="159" t="s">
        <v>131</v>
      </c>
      <c r="L121" s="160"/>
      <c r="M121" s="85" t="s">
        <v>1</v>
      </c>
      <c r="N121" s="86" t="s">
        <v>40</v>
      </c>
      <c r="O121" s="86" t="s">
        <v>132</v>
      </c>
      <c r="P121" s="86" t="s">
        <v>133</v>
      </c>
      <c r="Q121" s="86" t="s">
        <v>134</v>
      </c>
      <c r="R121" s="86" t="s">
        <v>135</v>
      </c>
      <c r="S121" s="86" t="s">
        <v>136</v>
      </c>
      <c r="T121" s="87" t="s">
        <v>137</v>
      </c>
      <c r="U121" s="155"/>
      <c r="V121" s="155"/>
      <c r="W121" s="155"/>
      <c r="X121" s="155"/>
      <c r="Y121" s="155"/>
      <c r="Z121" s="155"/>
      <c r="AA121" s="155"/>
      <c r="AB121" s="155"/>
      <c r="AC121" s="155"/>
      <c r="AD121" s="155"/>
      <c r="AE121" s="155"/>
    </row>
    <row r="122" s="2" customFormat="1" ht="22.8" customHeight="1">
      <c r="A122" s="37"/>
      <c r="B122" s="38"/>
      <c r="C122" s="92" t="s">
        <v>138</v>
      </c>
      <c r="D122" s="37"/>
      <c r="E122" s="37"/>
      <c r="F122" s="37"/>
      <c r="G122" s="37"/>
      <c r="H122" s="37"/>
      <c r="I122" s="37"/>
      <c r="J122" s="161">
        <f>BK122</f>
        <v>0</v>
      </c>
      <c r="K122" s="37"/>
      <c r="L122" s="38"/>
      <c r="M122" s="88"/>
      <c r="N122" s="72"/>
      <c r="O122" s="89"/>
      <c r="P122" s="162">
        <f>P123</f>
        <v>0</v>
      </c>
      <c r="Q122" s="89"/>
      <c r="R122" s="162">
        <f>R123</f>
        <v>0.0080000000000000002</v>
      </c>
      <c r="S122" s="89"/>
      <c r="T122" s="163">
        <f>T123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8" t="s">
        <v>75</v>
      </c>
      <c r="AU122" s="18" t="s">
        <v>121</v>
      </c>
      <c r="BK122" s="164">
        <f>BK123</f>
        <v>0</v>
      </c>
    </row>
    <row r="123" s="12" customFormat="1" ht="25.92" customHeight="1">
      <c r="A123" s="12"/>
      <c r="B123" s="165"/>
      <c r="C123" s="12"/>
      <c r="D123" s="166" t="s">
        <v>75</v>
      </c>
      <c r="E123" s="167" t="s">
        <v>139</v>
      </c>
      <c r="F123" s="167" t="s">
        <v>140</v>
      </c>
      <c r="G123" s="12"/>
      <c r="H123" s="12"/>
      <c r="I123" s="168"/>
      <c r="J123" s="169">
        <f>BK123</f>
        <v>0</v>
      </c>
      <c r="K123" s="12"/>
      <c r="L123" s="165"/>
      <c r="M123" s="170"/>
      <c r="N123" s="171"/>
      <c r="O123" s="171"/>
      <c r="P123" s="172">
        <f>P124</f>
        <v>0</v>
      </c>
      <c r="Q123" s="171"/>
      <c r="R123" s="172">
        <f>R124</f>
        <v>0.0080000000000000002</v>
      </c>
      <c r="S123" s="171"/>
      <c r="T123" s="173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6" t="s">
        <v>83</v>
      </c>
      <c r="AT123" s="174" t="s">
        <v>75</v>
      </c>
      <c r="AU123" s="174" t="s">
        <v>76</v>
      </c>
      <c r="AY123" s="166" t="s">
        <v>141</v>
      </c>
      <c r="BK123" s="175">
        <f>BK124</f>
        <v>0</v>
      </c>
    </row>
    <row r="124" s="12" customFormat="1" ht="22.8" customHeight="1">
      <c r="A124" s="12"/>
      <c r="B124" s="165"/>
      <c r="C124" s="12"/>
      <c r="D124" s="166" t="s">
        <v>75</v>
      </c>
      <c r="E124" s="176" t="s">
        <v>174</v>
      </c>
      <c r="F124" s="176" t="s">
        <v>175</v>
      </c>
      <c r="G124" s="12"/>
      <c r="H124" s="12"/>
      <c r="I124" s="168"/>
      <c r="J124" s="177">
        <f>BK124</f>
        <v>0</v>
      </c>
      <c r="K124" s="12"/>
      <c r="L124" s="165"/>
      <c r="M124" s="170"/>
      <c r="N124" s="171"/>
      <c r="O124" s="171"/>
      <c r="P124" s="172">
        <f>SUM(P125:P128)</f>
        <v>0</v>
      </c>
      <c r="Q124" s="171"/>
      <c r="R124" s="172">
        <f>SUM(R125:R128)</f>
        <v>0.0080000000000000002</v>
      </c>
      <c r="S124" s="171"/>
      <c r="T124" s="173">
        <f>SUM(T125:T128)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6" t="s">
        <v>83</v>
      </c>
      <c r="AT124" s="174" t="s">
        <v>75</v>
      </c>
      <c r="AU124" s="174" t="s">
        <v>83</v>
      </c>
      <c r="AY124" s="166" t="s">
        <v>141</v>
      </c>
      <c r="BK124" s="175">
        <f>SUM(BK125:BK128)</f>
        <v>0</v>
      </c>
    </row>
    <row r="125" s="2" customFormat="1" ht="24.15" customHeight="1">
      <c r="A125" s="37"/>
      <c r="B125" s="178"/>
      <c r="C125" s="179" t="s">
        <v>83</v>
      </c>
      <c r="D125" s="179" t="s">
        <v>143</v>
      </c>
      <c r="E125" s="180" t="s">
        <v>533</v>
      </c>
      <c r="F125" s="181" t="s">
        <v>534</v>
      </c>
      <c r="G125" s="182" t="s">
        <v>163</v>
      </c>
      <c r="H125" s="183">
        <v>80</v>
      </c>
      <c r="I125" s="184"/>
      <c r="J125" s="185">
        <f>ROUND(I125*H125,2)</f>
        <v>0</v>
      </c>
      <c r="K125" s="181" t="s">
        <v>147</v>
      </c>
      <c r="L125" s="38"/>
      <c r="M125" s="186" t="s">
        <v>1</v>
      </c>
      <c r="N125" s="187" t="s">
        <v>41</v>
      </c>
      <c r="O125" s="76"/>
      <c r="P125" s="188">
        <f>O125*H125</f>
        <v>0</v>
      </c>
      <c r="Q125" s="188">
        <v>0.00010000000000000001</v>
      </c>
      <c r="R125" s="188">
        <f>Q125*H125</f>
        <v>0.0080000000000000002</v>
      </c>
      <c r="S125" s="188">
        <v>0</v>
      </c>
      <c r="T125" s="189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90" t="s">
        <v>148</v>
      </c>
      <c r="AT125" s="190" t="s">
        <v>143</v>
      </c>
      <c r="AU125" s="190" t="s">
        <v>85</v>
      </c>
      <c r="AY125" s="18" t="s">
        <v>141</v>
      </c>
      <c r="BE125" s="191">
        <f>IF(N125="základní",J125,0)</f>
        <v>0</v>
      </c>
      <c r="BF125" s="191">
        <f>IF(N125="snížená",J125,0)</f>
        <v>0</v>
      </c>
      <c r="BG125" s="191">
        <f>IF(N125="zákl. přenesená",J125,0)</f>
        <v>0</v>
      </c>
      <c r="BH125" s="191">
        <f>IF(N125="sníž. přenesená",J125,0)</f>
        <v>0</v>
      </c>
      <c r="BI125" s="191">
        <f>IF(N125="nulová",J125,0)</f>
        <v>0</v>
      </c>
      <c r="BJ125" s="18" t="s">
        <v>83</v>
      </c>
      <c r="BK125" s="191">
        <f>ROUND(I125*H125,2)</f>
        <v>0</v>
      </c>
      <c r="BL125" s="18" t="s">
        <v>148</v>
      </c>
      <c r="BM125" s="190" t="s">
        <v>535</v>
      </c>
    </row>
    <row r="126" s="15" customFormat="1">
      <c r="A126" s="15"/>
      <c r="B126" s="224"/>
      <c r="C126" s="15"/>
      <c r="D126" s="193" t="s">
        <v>150</v>
      </c>
      <c r="E126" s="225" t="s">
        <v>1</v>
      </c>
      <c r="F126" s="226" t="s">
        <v>536</v>
      </c>
      <c r="G126" s="15"/>
      <c r="H126" s="225" t="s">
        <v>1</v>
      </c>
      <c r="I126" s="227"/>
      <c r="J126" s="15"/>
      <c r="K126" s="15"/>
      <c r="L126" s="224"/>
      <c r="M126" s="228"/>
      <c r="N126" s="229"/>
      <c r="O126" s="229"/>
      <c r="P126" s="229"/>
      <c r="Q126" s="229"/>
      <c r="R126" s="229"/>
      <c r="S126" s="229"/>
      <c r="T126" s="230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25" t="s">
        <v>150</v>
      </c>
      <c r="AU126" s="225" t="s">
        <v>85</v>
      </c>
      <c r="AV126" s="15" t="s">
        <v>83</v>
      </c>
      <c r="AW126" s="15" t="s">
        <v>32</v>
      </c>
      <c r="AX126" s="15" t="s">
        <v>76</v>
      </c>
      <c r="AY126" s="225" t="s">
        <v>141</v>
      </c>
    </row>
    <row r="127" s="13" customFormat="1">
      <c r="A127" s="13"/>
      <c r="B127" s="192"/>
      <c r="C127" s="13"/>
      <c r="D127" s="193" t="s">
        <v>150</v>
      </c>
      <c r="E127" s="194" t="s">
        <v>1</v>
      </c>
      <c r="F127" s="195" t="s">
        <v>537</v>
      </c>
      <c r="G127" s="13"/>
      <c r="H127" s="196">
        <v>80</v>
      </c>
      <c r="I127" s="197"/>
      <c r="J127" s="13"/>
      <c r="K127" s="13"/>
      <c r="L127" s="192"/>
      <c r="M127" s="198"/>
      <c r="N127" s="199"/>
      <c r="O127" s="199"/>
      <c r="P127" s="199"/>
      <c r="Q127" s="199"/>
      <c r="R127" s="199"/>
      <c r="S127" s="199"/>
      <c r="T127" s="200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194" t="s">
        <v>150</v>
      </c>
      <c r="AU127" s="194" t="s">
        <v>85</v>
      </c>
      <c r="AV127" s="13" t="s">
        <v>85</v>
      </c>
      <c r="AW127" s="13" t="s">
        <v>32</v>
      </c>
      <c r="AX127" s="13" t="s">
        <v>83</v>
      </c>
      <c r="AY127" s="194" t="s">
        <v>141</v>
      </c>
    </row>
    <row r="128" s="2" customFormat="1" ht="16.5" customHeight="1">
      <c r="A128" s="37"/>
      <c r="B128" s="178"/>
      <c r="C128" s="179" t="s">
        <v>85</v>
      </c>
      <c r="D128" s="179" t="s">
        <v>143</v>
      </c>
      <c r="E128" s="180" t="s">
        <v>538</v>
      </c>
      <c r="F128" s="181" t="s">
        <v>539</v>
      </c>
      <c r="G128" s="182" t="s">
        <v>163</v>
      </c>
      <c r="H128" s="183">
        <v>80</v>
      </c>
      <c r="I128" s="184"/>
      <c r="J128" s="185">
        <f>ROUND(I128*H128,2)</f>
        <v>0</v>
      </c>
      <c r="K128" s="181" t="s">
        <v>147</v>
      </c>
      <c r="L128" s="38"/>
      <c r="M128" s="209" t="s">
        <v>1</v>
      </c>
      <c r="N128" s="210" t="s">
        <v>41</v>
      </c>
      <c r="O128" s="211"/>
      <c r="P128" s="212">
        <f>O128*H128</f>
        <v>0</v>
      </c>
      <c r="Q128" s="212">
        <v>0</v>
      </c>
      <c r="R128" s="212">
        <f>Q128*H128</f>
        <v>0</v>
      </c>
      <c r="S128" s="212">
        <v>0</v>
      </c>
      <c r="T128" s="213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90" t="s">
        <v>148</v>
      </c>
      <c r="AT128" s="190" t="s">
        <v>143</v>
      </c>
      <c r="AU128" s="190" t="s">
        <v>85</v>
      </c>
      <c r="AY128" s="18" t="s">
        <v>141</v>
      </c>
      <c r="BE128" s="191">
        <f>IF(N128="základní",J128,0)</f>
        <v>0</v>
      </c>
      <c r="BF128" s="191">
        <f>IF(N128="snížená",J128,0)</f>
        <v>0</v>
      </c>
      <c r="BG128" s="191">
        <f>IF(N128="zákl. přenesená",J128,0)</f>
        <v>0</v>
      </c>
      <c r="BH128" s="191">
        <f>IF(N128="sníž. přenesená",J128,0)</f>
        <v>0</v>
      </c>
      <c r="BI128" s="191">
        <f>IF(N128="nulová",J128,0)</f>
        <v>0</v>
      </c>
      <c r="BJ128" s="18" t="s">
        <v>83</v>
      </c>
      <c r="BK128" s="191">
        <f>ROUND(I128*H128,2)</f>
        <v>0</v>
      </c>
      <c r="BL128" s="18" t="s">
        <v>148</v>
      </c>
      <c r="BM128" s="190" t="s">
        <v>540</v>
      </c>
    </row>
    <row r="129" s="2" customFormat="1" ht="6.96" customHeight="1">
      <c r="A129" s="37"/>
      <c r="B129" s="59"/>
      <c r="C129" s="60"/>
      <c r="D129" s="60"/>
      <c r="E129" s="60"/>
      <c r="F129" s="60"/>
      <c r="G129" s="60"/>
      <c r="H129" s="60"/>
      <c r="I129" s="60"/>
      <c r="J129" s="60"/>
      <c r="K129" s="60"/>
      <c r="L129" s="38"/>
      <c r="M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</sheetData>
  <autoFilter ref="C121:K12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102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="1" customFormat="1" ht="24.96" customHeight="1">
      <c r="B4" s="21"/>
      <c r="D4" s="22" t="s">
        <v>112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Oprava veřejného prostranství na ul. Javoříčko, Šumperk</v>
      </c>
      <c r="F7" s="31"/>
      <c r="G7" s="31"/>
      <c r="H7" s="31"/>
      <c r="L7" s="21"/>
    </row>
    <row r="8" s="1" customFormat="1" ht="12" customHeight="1">
      <c r="B8" s="21"/>
      <c r="D8" s="31" t="s">
        <v>113</v>
      </c>
      <c r="L8" s="21"/>
    </row>
    <row r="9" s="2" customFormat="1" ht="16.5" customHeight="1">
      <c r="A9" s="37"/>
      <c r="B9" s="38"/>
      <c r="C9" s="37"/>
      <c r="D9" s="37"/>
      <c r="E9" s="128" t="s">
        <v>114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115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541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16. 5. 2025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">
        <v>1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">
        <v>26</v>
      </c>
      <c r="F17" s="37"/>
      <c r="G17" s="37"/>
      <c r="H17" s="37"/>
      <c r="I17" s="31" t="s">
        <v>27</v>
      </c>
      <c r="J17" s="26" t="s">
        <v>1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28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27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30</v>
      </c>
      <c r="E22" s="37"/>
      <c r="F22" s="37"/>
      <c r="G22" s="37"/>
      <c r="H22" s="37"/>
      <c r="I22" s="31" t="s">
        <v>25</v>
      </c>
      <c r="J22" s="26" t="s">
        <v>1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31</v>
      </c>
      <c r="F23" s="37"/>
      <c r="G23" s="37"/>
      <c r="H23" s="37"/>
      <c r="I23" s="31" t="s">
        <v>27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33</v>
      </c>
      <c r="E25" s="37"/>
      <c r="F25" s="37"/>
      <c r="G25" s="37"/>
      <c r="H25" s="37"/>
      <c r="I25" s="31" t="s">
        <v>25</v>
      </c>
      <c r="J25" s="26" t="s">
        <v>1</v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34</v>
      </c>
      <c r="F26" s="37"/>
      <c r="G26" s="37"/>
      <c r="H26" s="37"/>
      <c r="I26" s="31" t="s">
        <v>27</v>
      </c>
      <c r="J26" s="26" t="s">
        <v>1</v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35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36</v>
      </c>
      <c r="E32" s="37"/>
      <c r="F32" s="37"/>
      <c r="G32" s="37"/>
      <c r="H32" s="37"/>
      <c r="I32" s="37"/>
      <c r="J32" s="95">
        <f>ROUND(J122,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38</v>
      </c>
      <c r="G34" s="37"/>
      <c r="H34" s="37"/>
      <c r="I34" s="42" t="s">
        <v>37</v>
      </c>
      <c r="J34" s="42" t="s">
        <v>39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40</v>
      </c>
      <c r="E35" s="31" t="s">
        <v>41</v>
      </c>
      <c r="F35" s="134">
        <f>ROUND((SUM(BE122:BE140)),  2)</f>
        <v>0</v>
      </c>
      <c r="G35" s="37"/>
      <c r="H35" s="37"/>
      <c r="I35" s="135">
        <v>0.20999999999999999</v>
      </c>
      <c r="J35" s="134">
        <f>ROUND(((SUM(BE122:BE140))*I35), 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42</v>
      </c>
      <c r="F36" s="134">
        <f>ROUND((SUM(BF122:BF140)),  2)</f>
        <v>0</v>
      </c>
      <c r="G36" s="37"/>
      <c r="H36" s="37"/>
      <c r="I36" s="135">
        <v>0.12</v>
      </c>
      <c r="J36" s="134">
        <f>ROUND(((SUM(BF122:BF140))*I36), 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34">
        <f>ROUND((SUM(BG122:BG140)), 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44</v>
      </c>
      <c r="F38" s="134">
        <f>ROUND((SUM(BH122:BH140)),  2)</f>
        <v>0</v>
      </c>
      <c r="G38" s="37"/>
      <c r="H38" s="37"/>
      <c r="I38" s="135">
        <v>0.12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45</v>
      </c>
      <c r="F39" s="134">
        <f>ROUND((SUM(BI122:BI140)), 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46</v>
      </c>
      <c r="E41" s="80"/>
      <c r="F41" s="80"/>
      <c r="G41" s="138" t="s">
        <v>47</v>
      </c>
      <c r="H41" s="139" t="s">
        <v>48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49</v>
      </c>
      <c r="E50" s="56"/>
      <c r="F50" s="56"/>
      <c r="G50" s="55" t="s">
        <v>50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51</v>
      </c>
      <c r="E61" s="40"/>
      <c r="F61" s="142" t="s">
        <v>52</v>
      </c>
      <c r="G61" s="57" t="s">
        <v>51</v>
      </c>
      <c r="H61" s="40"/>
      <c r="I61" s="40"/>
      <c r="J61" s="143" t="s">
        <v>52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53</v>
      </c>
      <c r="E65" s="58"/>
      <c r="F65" s="58"/>
      <c r="G65" s="55" t="s">
        <v>54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51</v>
      </c>
      <c r="E76" s="40"/>
      <c r="F76" s="142" t="s">
        <v>52</v>
      </c>
      <c r="G76" s="57" t="s">
        <v>51</v>
      </c>
      <c r="H76" s="40"/>
      <c r="I76" s="40"/>
      <c r="J76" s="143" t="s">
        <v>52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117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Oprava veřejného prostranství na ul. Javoříčko, Šumperk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113</v>
      </c>
      <c r="L86" s="21"/>
    </row>
    <row r="87" s="2" customFormat="1" ht="16.5" customHeight="1">
      <c r="A87" s="37"/>
      <c r="B87" s="38"/>
      <c r="C87" s="37"/>
      <c r="D87" s="37"/>
      <c r="E87" s="128" t="s">
        <v>114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115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 xml:space="preserve">SO 192 - Dopravní  značení dočasné - DIO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>Šumperk</v>
      </c>
      <c r="G91" s="37"/>
      <c r="H91" s="37"/>
      <c r="I91" s="31" t="s">
        <v>22</v>
      </c>
      <c r="J91" s="68" t="str">
        <f>IF(J14="","",J14)</f>
        <v>16. 5. 2025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7"/>
      <c r="E93" s="37"/>
      <c r="F93" s="26" t="str">
        <f>E17</f>
        <v xml:space="preserve">Město  Šumperk</v>
      </c>
      <c r="G93" s="37"/>
      <c r="H93" s="37"/>
      <c r="I93" s="31" t="s">
        <v>30</v>
      </c>
      <c r="J93" s="35" t="str">
        <f>E23</f>
        <v xml:space="preserve">Ing.Zdeněk  Vitásek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7"/>
      <c r="E94" s="37"/>
      <c r="F94" s="26" t="str">
        <f>IF(E20="","",E20)</f>
        <v>Vyplň údaj</v>
      </c>
      <c r="G94" s="37"/>
      <c r="H94" s="37"/>
      <c r="I94" s="31" t="s">
        <v>33</v>
      </c>
      <c r="J94" s="35" t="str">
        <f>E26</f>
        <v xml:space="preserve">Martin  Pniok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118</v>
      </c>
      <c r="D96" s="136"/>
      <c r="E96" s="136"/>
      <c r="F96" s="136"/>
      <c r="G96" s="136"/>
      <c r="H96" s="136"/>
      <c r="I96" s="136"/>
      <c r="J96" s="145" t="s">
        <v>119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120</v>
      </c>
      <c r="D98" s="37"/>
      <c r="E98" s="37"/>
      <c r="F98" s="37"/>
      <c r="G98" s="37"/>
      <c r="H98" s="37"/>
      <c r="I98" s="37"/>
      <c r="J98" s="95">
        <f>J122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121</v>
      </c>
    </row>
    <row r="99" s="9" customFormat="1" ht="24.96" customHeight="1">
      <c r="A99" s="9"/>
      <c r="B99" s="147"/>
      <c r="C99" s="9"/>
      <c r="D99" s="148" t="s">
        <v>122</v>
      </c>
      <c r="E99" s="149"/>
      <c r="F99" s="149"/>
      <c r="G99" s="149"/>
      <c r="H99" s="149"/>
      <c r="I99" s="149"/>
      <c r="J99" s="150">
        <f>J123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124</v>
      </c>
      <c r="E100" s="153"/>
      <c r="F100" s="153"/>
      <c r="G100" s="153"/>
      <c r="H100" s="153"/>
      <c r="I100" s="153"/>
      <c r="J100" s="154">
        <f>J124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7"/>
      <c r="B101" s="38"/>
      <c r="C101" s="37"/>
      <c r="D101" s="37"/>
      <c r="E101" s="37"/>
      <c r="F101" s="37"/>
      <c r="G101" s="37"/>
      <c r="H101" s="37"/>
      <c r="I101" s="37"/>
      <c r="J101" s="37"/>
      <c r="K101" s="37"/>
      <c r="L101" s="54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="2" customFormat="1" ht="6.96" customHeight="1">
      <c r="A102" s="37"/>
      <c r="B102" s="59"/>
      <c r="C102" s="60"/>
      <c r="D102" s="60"/>
      <c r="E102" s="60"/>
      <c r="F102" s="60"/>
      <c r="G102" s="60"/>
      <c r="H102" s="60"/>
      <c r="I102" s="60"/>
      <c r="J102" s="60"/>
      <c r="K102" s="60"/>
      <c r="L102" s="54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6" s="2" customFormat="1" ht="6.96" customHeight="1">
      <c r="A106" s="37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4.96" customHeight="1">
      <c r="A107" s="37"/>
      <c r="B107" s="38"/>
      <c r="C107" s="22" t="s">
        <v>126</v>
      </c>
      <c r="D107" s="37"/>
      <c r="E107" s="37"/>
      <c r="F107" s="37"/>
      <c r="G107" s="37"/>
      <c r="H107" s="37"/>
      <c r="I107" s="37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38"/>
      <c r="C108" s="37"/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16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7"/>
      <c r="D110" s="37"/>
      <c r="E110" s="128" t="str">
        <f>E7</f>
        <v>Oprava veřejného prostranství na ul. Javoříčko, Šumperk</v>
      </c>
      <c r="F110" s="31"/>
      <c r="G110" s="31"/>
      <c r="H110" s="31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1" customFormat="1" ht="12" customHeight="1">
      <c r="B111" s="21"/>
      <c r="C111" s="31" t="s">
        <v>113</v>
      </c>
      <c r="L111" s="21"/>
    </row>
    <row r="112" s="2" customFormat="1" ht="16.5" customHeight="1">
      <c r="A112" s="37"/>
      <c r="B112" s="38"/>
      <c r="C112" s="37"/>
      <c r="D112" s="37"/>
      <c r="E112" s="128" t="s">
        <v>114</v>
      </c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115</v>
      </c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7"/>
      <c r="D114" s="37"/>
      <c r="E114" s="66" t="str">
        <f>E11</f>
        <v xml:space="preserve">SO 192 - Dopravní  značení dočasné - DIO</v>
      </c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7"/>
      <c r="E116" s="37"/>
      <c r="F116" s="26" t="str">
        <f>F14</f>
        <v>Šumperk</v>
      </c>
      <c r="G116" s="37"/>
      <c r="H116" s="37"/>
      <c r="I116" s="31" t="s">
        <v>22</v>
      </c>
      <c r="J116" s="68" t="str">
        <f>IF(J14="","",J14)</f>
        <v>16. 5. 2025</v>
      </c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24</v>
      </c>
      <c r="D118" s="37"/>
      <c r="E118" s="37"/>
      <c r="F118" s="26" t="str">
        <f>E17</f>
        <v xml:space="preserve">Město  Šumperk</v>
      </c>
      <c r="G118" s="37"/>
      <c r="H118" s="37"/>
      <c r="I118" s="31" t="s">
        <v>30</v>
      </c>
      <c r="J118" s="35" t="str">
        <f>E23</f>
        <v xml:space="preserve">Ing.Zdeněk  Vitásek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28</v>
      </c>
      <c r="D119" s="37"/>
      <c r="E119" s="37"/>
      <c r="F119" s="26" t="str">
        <f>IF(E20="","",E20)</f>
        <v>Vyplň údaj</v>
      </c>
      <c r="G119" s="37"/>
      <c r="H119" s="37"/>
      <c r="I119" s="31" t="s">
        <v>33</v>
      </c>
      <c r="J119" s="35" t="str">
        <f>E26</f>
        <v xml:space="preserve">Martin  Pniok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55"/>
      <c r="B121" s="156"/>
      <c r="C121" s="157" t="s">
        <v>127</v>
      </c>
      <c r="D121" s="158" t="s">
        <v>61</v>
      </c>
      <c r="E121" s="158" t="s">
        <v>57</v>
      </c>
      <c r="F121" s="158" t="s">
        <v>58</v>
      </c>
      <c r="G121" s="158" t="s">
        <v>128</v>
      </c>
      <c r="H121" s="158" t="s">
        <v>129</v>
      </c>
      <c r="I121" s="158" t="s">
        <v>130</v>
      </c>
      <c r="J121" s="158" t="s">
        <v>119</v>
      </c>
      <c r="K121" s="159" t="s">
        <v>131</v>
      </c>
      <c r="L121" s="160"/>
      <c r="M121" s="85" t="s">
        <v>1</v>
      </c>
      <c r="N121" s="86" t="s">
        <v>40</v>
      </c>
      <c r="O121" s="86" t="s">
        <v>132</v>
      </c>
      <c r="P121" s="86" t="s">
        <v>133</v>
      </c>
      <c r="Q121" s="86" t="s">
        <v>134</v>
      </c>
      <c r="R121" s="86" t="s">
        <v>135</v>
      </c>
      <c r="S121" s="86" t="s">
        <v>136</v>
      </c>
      <c r="T121" s="87" t="s">
        <v>137</v>
      </c>
      <c r="U121" s="155"/>
      <c r="V121" s="155"/>
      <c r="W121" s="155"/>
      <c r="X121" s="155"/>
      <c r="Y121" s="155"/>
      <c r="Z121" s="155"/>
      <c r="AA121" s="155"/>
      <c r="AB121" s="155"/>
      <c r="AC121" s="155"/>
      <c r="AD121" s="155"/>
      <c r="AE121" s="155"/>
    </row>
    <row r="122" s="2" customFormat="1" ht="22.8" customHeight="1">
      <c r="A122" s="37"/>
      <c r="B122" s="38"/>
      <c r="C122" s="92" t="s">
        <v>138</v>
      </c>
      <c r="D122" s="37"/>
      <c r="E122" s="37"/>
      <c r="F122" s="37"/>
      <c r="G122" s="37"/>
      <c r="H122" s="37"/>
      <c r="I122" s="37"/>
      <c r="J122" s="161">
        <f>BK122</f>
        <v>0</v>
      </c>
      <c r="K122" s="37"/>
      <c r="L122" s="38"/>
      <c r="M122" s="88"/>
      <c r="N122" s="72"/>
      <c r="O122" s="89"/>
      <c r="P122" s="162">
        <f>P123</f>
        <v>0</v>
      </c>
      <c r="Q122" s="89"/>
      <c r="R122" s="162">
        <f>R123</f>
        <v>0</v>
      </c>
      <c r="S122" s="89"/>
      <c r="T122" s="163">
        <f>T123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8" t="s">
        <v>75</v>
      </c>
      <c r="AU122" s="18" t="s">
        <v>121</v>
      </c>
      <c r="BK122" s="164">
        <f>BK123</f>
        <v>0</v>
      </c>
    </row>
    <row r="123" s="12" customFormat="1" ht="25.92" customHeight="1">
      <c r="A123" s="12"/>
      <c r="B123" s="165"/>
      <c r="C123" s="12"/>
      <c r="D123" s="166" t="s">
        <v>75</v>
      </c>
      <c r="E123" s="167" t="s">
        <v>139</v>
      </c>
      <c r="F123" s="167" t="s">
        <v>140</v>
      </c>
      <c r="G123" s="12"/>
      <c r="H123" s="12"/>
      <c r="I123" s="168"/>
      <c r="J123" s="169">
        <f>BK123</f>
        <v>0</v>
      </c>
      <c r="K123" s="12"/>
      <c r="L123" s="165"/>
      <c r="M123" s="170"/>
      <c r="N123" s="171"/>
      <c r="O123" s="171"/>
      <c r="P123" s="172">
        <f>P124</f>
        <v>0</v>
      </c>
      <c r="Q123" s="171"/>
      <c r="R123" s="172">
        <f>R124</f>
        <v>0</v>
      </c>
      <c r="S123" s="171"/>
      <c r="T123" s="173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6" t="s">
        <v>83</v>
      </c>
      <c r="AT123" s="174" t="s">
        <v>75</v>
      </c>
      <c r="AU123" s="174" t="s">
        <v>76</v>
      </c>
      <c r="AY123" s="166" t="s">
        <v>141</v>
      </c>
      <c r="BK123" s="175">
        <f>BK124</f>
        <v>0</v>
      </c>
    </row>
    <row r="124" s="12" customFormat="1" ht="22.8" customHeight="1">
      <c r="A124" s="12"/>
      <c r="B124" s="165"/>
      <c r="C124" s="12"/>
      <c r="D124" s="166" t="s">
        <v>75</v>
      </c>
      <c r="E124" s="176" t="s">
        <v>174</v>
      </c>
      <c r="F124" s="176" t="s">
        <v>175</v>
      </c>
      <c r="G124" s="12"/>
      <c r="H124" s="12"/>
      <c r="I124" s="168"/>
      <c r="J124" s="177">
        <f>BK124</f>
        <v>0</v>
      </c>
      <c r="K124" s="12"/>
      <c r="L124" s="165"/>
      <c r="M124" s="170"/>
      <c r="N124" s="171"/>
      <c r="O124" s="171"/>
      <c r="P124" s="172">
        <f>SUM(P125:P140)</f>
        <v>0</v>
      </c>
      <c r="Q124" s="171"/>
      <c r="R124" s="172">
        <f>SUM(R125:R140)</f>
        <v>0</v>
      </c>
      <c r="S124" s="171"/>
      <c r="T124" s="173">
        <f>SUM(T125:T140)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6" t="s">
        <v>83</v>
      </c>
      <c r="AT124" s="174" t="s">
        <v>75</v>
      </c>
      <c r="AU124" s="174" t="s">
        <v>83</v>
      </c>
      <c r="AY124" s="166" t="s">
        <v>141</v>
      </c>
      <c r="BK124" s="175">
        <f>SUM(BK125:BK140)</f>
        <v>0</v>
      </c>
    </row>
    <row r="125" s="2" customFormat="1" ht="24.15" customHeight="1">
      <c r="A125" s="37"/>
      <c r="B125" s="178"/>
      <c r="C125" s="179" t="s">
        <v>83</v>
      </c>
      <c r="D125" s="179" t="s">
        <v>143</v>
      </c>
      <c r="E125" s="180" t="s">
        <v>542</v>
      </c>
      <c r="F125" s="181" t="s">
        <v>543</v>
      </c>
      <c r="G125" s="182" t="s">
        <v>315</v>
      </c>
      <c r="H125" s="183">
        <v>20</v>
      </c>
      <c r="I125" s="184"/>
      <c r="J125" s="185">
        <f>ROUND(I125*H125,2)</f>
        <v>0</v>
      </c>
      <c r="K125" s="181" t="s">
        <v>147</v>
      </c>
      <c r="L125" s="38"/>
      <c r="M125" s="186" t="s">
        <v>1</v>
      </c>
      <c r="N125" s="187" t="s">
        <v>41</v>
      </c>
      <c r="O125" s="76"/>
      <c r="P125" s="188">
        <f>O125*H125</f>
        <v>0</v>
      </c>
      <c r="Q125" s="188">
        <v>0</v>
      </c>
      <c r="R125" s="188">
        <f>Q125*H125</f>
        <v>0</v>
      </c>
      <c r="S125" s="188">
        <v>0</v>
      </c>
      <c r="T125" s="189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90" t="s">
        <v>148</v>
      </c>
      <c r="AT125" s="190" t="s">
        <v>143</v>
      </c>
      <c r="AU125" s="190" t="s">
        <v>85</v>
      </c>
      <c r="AY125" s="18" t="s">
        <v>141</v>
      </c>
      <c r="BE125" s="191">
        <f>IF(N125="základní",J125,0)</f>
        <v>0</v>
      </c>
      <c r="BF125" s="191">
        <f>IF(N125="snížená",J125,0)</f>
        <v>0</v>
      </c>
      <c r="BG125" s="191">
        <f>IF(N125="zákl. přenesená",J125,0)</f>
        <v>0</v>
      </c>
      <c r="BH125" s="191">
        <f>IF(N125="sníž. přenesená",J125,0)</f>
        <v>0</v>
      </c>
      <c r="BI125" s="191">
        <f>IF(N125="nulová",J125,0)</f>
        <v>0</v>
      </c>
      <c r="BJ125" s="18" t="s">
        <v>83</v>
      </c>
      <c r="BK125" s="191">
        <f>ROUND(I125*H125,2)</f>
        <v>0</v>
      </c>
      <c r="BL125" s="18" t="s">
        <v>148</v>
      </c>
      <c r="BM125" s="190" t="s">
        <v>544</v>
      </c>
    </row>
    <row r="126" s="13" customFormat="1">
      <c r="A126" s="13"/>
      <c r="B126" s="192"/>
      <c r="C126" s="13"/>
      <c r="D126" s="193" t="s">
        <v>150</v>
      </c>
      <c r="E126" s="194" t="s">
        <v>1</v>
      </c>
      <c r="F126" s="195" t="s">
        <v>545</v>
      </c>
      <c r="G126" s="13"/>
      <c r="H126" s="196">
        <v>20</v>
      </c>
      <c r="I126" s="197"/>
      <c r="J126" s="13"/>
      <c r="K126" s="13"/>
      <c r="L126" s="192"/>
      <c r="M126" s="198"/>
      <c r="N126" s="199"/>
      <c r="O126" s="199"/>
      <c r="P126" s="199"/>
      <c r="Q126" s="199"/>
      <c r="R126" s="199"/>
      <c r="S126" s="199"/>
      <c r="T126" s="200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194" t="s">
        <v>150</v>
      </c>
      <c r="AU126" s="194" t="s">
        <v>85</v>
      </c>
      <c r="AV126" s="13" t="s">
        <v>85</v>
      </c>
      <c r="AW126" s="13" t="s">
        <v>32</v>
      </c>
      <c r="AX126" s="13" t="s">
        <v>83</v>
      </c>
      <c r="AY126" s="194" t="s">
        <v>141</v>
      </c>
    </row>
    <row r="127" s="2" customFormat="1" ht="24.15" customHeight="1">
      <c r="A127" s="37"/>
      <c r="B127" s="178"/>
      <c r="C127" s="179" t="s">
        <v>85</v>
      </c>
      <c r="D127" s="179" t="s">
        <v>143</v>
      </c>
      <c r="E127" s="180" t="s">
        <v>546</v>
      </c>
      <c r="F127" s="181" t="s">
        <v>547</v>
      </c>
      <c r="G127" s="182" t="s">
        <v>315</v>
      </c>
      <c r="H127" s="183">
        <v>4</v>
      </c>
      <c r="I127" s="184"/>
      <c r="J127" s="185">
        <f>ROUND(I127*H127,2)</f>
        <v>0</v>
      </c>
      <c r="K127" s="181" t="s">
        <v>147</v>
      </c>
      <c r="L127" s="38"/>
      <c r="M127" s="186" t="s">
        <v>1</v>
      </c>
      <c r="N127" s="187" t="s">
        <v>41</v>
      </c>
      <c r="O127" s="76"/>
      <c r="P127" s="188">
        <f>O127*H127</f>
        <v>0</v>
      </c>
      <c r="Q127" s="188">
        <v>0</v>
      </c>
      <c r="R127" s="188">
        <f>Q127*H127</f>
        <v>0</v>
      </c>
      <c r="S127" s="188">
        <v>0</v>
      </c>
      <c r="T127" s="189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90" t="s">
        <v>148</v>
      </c>
      <c r="AT127" s="190" t="s">
        <v>143</v>
      </c>
      <c r="AU127" s="190" t="s">
        <v>85</v>
      </c>
      <c r="AY127" s="18" t="s">
        <v>141</v>
      </c>
      <c r="BE127" s="191">
        <f>IF(N127="základní",J127,0)</f>
        <v>0</v>
      </c>
      <c r="BF127" s="191">
        <f>IF(N127="snížená",J127,0)</f>
        <v>0</v>
      </c>
      <c r="BG127" s="191">
        <f>IF(N127="zákl. přenesená",J127,0)</f>
        <v>0</v>
      </c>
      <c r="BH127" s="191">
        <f>IF(N127="sníž. přenesená",J127,0)</f>
        <v>0</v>
      </c>
      <c r="BI127" s="191">
        <f>IF(N127="nulová",J127,0)</f>
        <v>0</v>
      </c>
      <c r="BJ127" s="18" t="s">
        <v>83</v>
      </c>
      <c r="BK127" s="191">
        <f>ROUND(I127*H127,2)</f>
        <v>0</v>
      </c>
      <c r="BL127" s="18" t="s">
        <v>148</v>
      </c>
      <c r="BM127" s="190" t="s">
        <v>548</v>
      </c>
    </row>
    <row r="128" s="13" customFormat="1">
      <c r="A128" s="13"/>
      <c r="B128" s="192"/>
      <c r="C128" s="13"/>
      <c r="D128" s="193" t="s">
        <v>150</v>
      </c>
      <c r="E128" s="194" t="s">
        <v>1</v>
      </c>
      <c r="F128" s="195" t="s">
        <v>549</v>
      </c>
      <c r="G128" s="13"/>
      <c r="H128" s="196">
        <v>4</v>
      </c>
      <c r="I128" s="197"/>
      <c r="J128" s="13"/>
      <c r="K128" s="13"/>
      <c r="L128" s="192"/>
      <c r="M128" s="198"/>
      <c r="N128" s="199"/>
      <c r="O128" s="199"/>
      <c r="P128" s="199"/>
      <c r="Q128" s="199"/>
      <c r="R128" s="199"/>
      <c r="S128" s="199"/>
      <c r="T128" s="200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94" t="s">
        <v>150</v>
      </c>
      <c r="AU128" s="194" t="s">
        <v>85</v>
      </c>
      <c r="AV128" s="13" t="s">
        <v>85</v>
      </c>
      <c r="AW128" s="13" t="s">
        <v>32</v>
      </c>
      <c r="AX128" s="13" t="s">
        <v>83</v>
      </c>
      <c r="AY128" s="194" t="s">
        <v>141</v>
      </c>
    </row>
    <row r="129" s="2" customFormat="1" ht="24.15" customHeight="1">
      <c r="A129" s="37"/>
      <c r="B129" s="178"/>
      <c r="C129" s="179" t="s">
        <v>156</v>
      </c>
      <c r="D129" s="179" t="s">
        <v>143</v>
      </c>
      <c r="E129" s="180" t="s">
        <v>550</v>
      </c>
      <c r="F129" s="181" t="s">
        <v>551</v>
      </c>
      <c r="G129" s="182" t="s">
        <v>315</v>
      </c>
      <c r="H129" s="183">
        <v>1680</v>
      </c>
      <c r="I129" s="184"/>
      <c r="J129" s="185">
        <f>ROUND(I129*H129,2)</f>
        <v>0</v>
      </c>
      <c r="K129" s="181" t="s">
        <v>147</v>
      </c>
      <c r="L129" s="38"/>
      <c r="M129" s="186" t="s">
        <v>1</v>
      </c>
      <c r="N129" s="187" t="s">
        <v>41</v>
      </c>
      <c r="O129" s="76"/>
      <c r="P129" s="188">
        <f>O129*H129</f>
        <v>0</v>
      </c>
      <c r="Q129" s="188">
        <v>0</v>
      </c>
      <c r="R129" s="188">
        <f>Q129*H129</f>
        <v>0</v>
      </c>
      <c r="S129" s="188">
        <v>0</v>
      </c>
      <c r="T129" s="189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0" t="s">
        <v>148</v>
      </c>
      <c r="AT129" s="190" t="s">
        <v>143</v>
      </c>
      <c r="AU129" s="190" t="s">
        <v>85</v>
      </c>
      <c r="AY129" s="18" t="s">
        <v>141</v>
      </c>
      <c r="BE129" s="191">
        <f>IF(N129="základní",J129,0)</f>
        <v>0</v>
      </c>
      <c r="BF129" s="191">
        <f>IF(N129="snížená",J129,0)</f>
        <v>0</v>
      </c>
      <c r="BG129" s="191">
        <f>IF(N129="zákl. přenesená",J129,0)</f>
        <v>0</v>
      </c>
      <c r="BH129" s="191">
        <f>IF(N129="sníž. přenesená",J129,0)</f>
        <v>0</v>
      </c>
      <c r="BI129" s="191">
        <f>IF(N129="nulová",J129,0)</f>
        <v>0</v>
      </c>
      <c r="BJ129" s="18" t="s">
        <v>83</v>
      </c>
      <c r="BK129" s="191">
        <f>ROUND(I129*H129,2)</f>
        <v>0</v>
      </c>
      <c r="BL129" s="18" t="s">
        <v>148</v>
      </c>
      <c r="BM129" s="190" t="s">
        <v>552</v>
      </c>
    </row>
    <row r="130" s="13" customFormat="1">
      <c r="A130" s="13"/>
      <c r="B130" s="192"/>
      <c r="C130" s="13"/>
      <c r="D130" s="193" t="s">
        <v>150</v>
      </c>
      <c r="E130" s="194" t="s">
        <v>1</v>
      </c>
      <c r="F130" s="195" t="s">
        <v>553</v>
      </c>
      <c r="G130" s="13"/>
      <c r="H130" s="196">
        <v>1680</v>
      </c>
      <c r="I130" s="197"/>
      <c r="J130" s="13"/>
      <c r="K130" s="13"/>
      <c r="L130" s="192"/>
      <c r="M130" s="198"/>
      <c r="N130" s="199"/>
      <c r="O130" s="199"/>
      <c r="P130" s="199"/>
      <c r="Q130" s="199"/>
      <c r="R130" s="199"/>
      <c r="S130" s="199"/>
      <c r="T130" s="200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94" t="s">
        <v>150</v>
      </c>
      <c r="AU130" s="194" t="s">
        <v>85</v>
      </c>
      <c r="AV130" s="13" t="s">
        <v>85</v>
      </c>
      <c r="AW130" s="13" t="s">
        <v>32</v>
      </c>
      <c r="AX130" s="13" t="s">
        <v>83</v>
      </c>
      <c r="AY130" s="194" t="s">
        <v>141</v>
      </c>
    </row>
    <row r="131" s="2" customFormat="1" ht="24.15" customHeight="1">
      <c r="A131" s="37"/>
      <c r="B131" s="178"/>
      <c r="C131" s="179" t="s">
        <v>148</v>
      </c>
      <c r="D131" s="179" t="s">
        <v>143</v>
      </c>
      <c r="E131" s="180" t="s">
        <v>554</v>
      </c>
      <c r="F131" s="181" t="s">
        <v>555</v>
      </c>
      <c r="G131" s="182" t="s">
        <v>315</v>
      </c>
      <c r="H131" s="183">
        <v>560</v>
      </c>
      <c r="I131" s="184"/>
      <c r="J131" s="185">
        <f>ROUND(I131*H131,2)</f>
        <v>0</v>
      </c>
      <c r="K131" s="181" t="s">
        <v>147</v>
      </c>
      <c r="L131" s="38"/>
      <c r="M131" s="186" t="s">
        <v>1</v>
      </c>
      <c r="N131" s="187" t="s">
        <v>41</v>
      </c>
      <c r="O131" s="76"/>
      <c r="P131" s="188">
        <f>O131*H131</f>
        <v>0</v>
      </c>
      <c r="Q131" s="188">
        <v>0</v>
      </c>
      <c r="R131" s="188">
        <f>Q131*H131</f>
        <v>0</v>
      </c>
      <c r="S131" s="188">
        <v>0</v>
      </c>
      <c r="T131" s="189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0" t="s">
        <v>148</v>
      </c>
      <c r="AT131" s="190" t="s">
        <v>143</v>
      </c>
      <c r="AU131" s="190" t="s">
        <v>85</v>
      </c>
      <c r="AY131" s="18" t="s">
        <v>141</v>
      </c>
      <c r="BE131" s="191">
        <f>IF(N131="základní",J131,0)</f>
        <v>0</v>
      </c>
      <c r="BF131" s="191">
        <f>IF(N131="snížená",J131,0)</f>
        <v>0</v>
      </c>
      <c r="BG131" s="191">
        <f>IF(N131="zákl. přenesená",J131,0)</f>
        <v>0</v>
      </c>
      <c r="BH131" s="191">
        <f>IF(N131="sníž. přenesená",J131,0)</f>
        <v>0</v>
      </c>
      <c r="BI131" s="191">
        <f>IF(N131="nulová",J131,0)</f>
        <v>0</v>
      </c>
      <c r="BJ131" s="18" t="s">
        <v>83</v>
      </c>
      <c r="BK131" s="191">
        <f>ROUND(I131*H131,2)</f>
        <v>0</v>
      </c>
      <c r="BL131" s="18" t="s">
        <v>148</v>
      </c>
      <c r="BM131" s="190" t="s">
        <v>556</v>
      </c>
    </row>
    <row r="132" s="13" customFormat="1">
      <c r="A132" s="13"/>
      <c r="B132" s="192"/>
      <c r="C132" s="13"/>
      <c r="D132" s="193" t="s">
        <v>150</v>
      </c>
      <c r="E132" s="194" t="s">
        <v>1</v>
      </c>
      <c r="F132" s="195" t="s">
        <v>557</v>
      </c>
      <c r="G132" s="13"/>
      <c r="H132" s="196">
        <v>560</v>
      </c>
      <c r="I132" s="197"/>
      <c r="J132" s="13"/>
      <c r="K132" s="13"/>
      <c r="L132" s="192"/>
      <c r="M132" s="198"/>
      <c r="N132" s="199"/>
      <c r="O132" s="199"/>
      <c r="P132" s="199"/>
      <c r="Q132" s="199"/>
      <c r="R132" s="199"/>
      <c r="S132" s="199"/>
      <c r="T132" s="20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94" t="s">
        <v>150</v>
      </c>
      <c r="AU132" s="194" t="s">
        <v>85</v>
      </c>
      <c r="AV132" s="13" t="s">
        <v>85</v>
      </c>
      <c r="AW132" s="13" t="s">
        <v>32</v>
      </c>
      <c r="AX132" s="13" t="s">
        <v>83</v>
      </c>
      <c r="AY132" s="194" t="s">
        <v>141</v>
      </c>
    </row>
    <row r="133" s="2" customFormat="1" ht="24.15" customHeight="1">
      <c r="A133" s="37"/>
      <c r="B133" s="178"/>
      <c r="C133" s="179" t="s">
        <v>165</v>
      </c>
      <c r="D133" s="179" t="s">
        <v>143</v>
      </c>
      <c r="E133" s="180" t="s">
        <v>558</v>
      </c>
      <c r="F133" s="181" t="s">
        <v>559</v>
      </c>
      <c r="G133" s="182" t="s">
        <v>315</v>
      </c>
      <c r="H133" s="183">
        <v>4</v>
      </c>
      <c r="I133" s="184"/>
      <c r="J133" s="185">
        <f>ROUND(I133*H133,2)</f>
        <v>0</v>
      </c>
      <c r="K133" s="181" t="s">
        <v>147</v>
      </c>
      <c r="L133" s="38"/>
      <c r="M133" s="186" t="s">
        <v>1</v>
      </c>
      <c r="N133" s="187" t="s">
        <v>41</v>
      </c>
      <c r="O133" s="76"/>
      <c r="P133" s="188">
        <f>O133*H133</f>
        <v>0</v>
      </c>
      <c r="Q133" s="188">
        <v>0</v>
      </c>
      <c r="R133" s="188">
        <f>Q133*H133</f>
        <v>0</v>
      </c>
      <c r="S133" s="188">
        <v>0</v>
      </c>
      <c r="T133" s="18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0" t="s">
        <v>148</v>
      </c>
      <c r="AT133" s="190" t="s">
        <v>143</v>
      </c>
      <c r="AU133" s="190" t="s">
        <v>85</v>
      </c>
      <c r="AY133" s="18" t="s">
        <v>141</v>
      </c>
      <c r="BE133" s="191">
        <f>IF(N133="základní",J133,0)</f>
        <v>0</v>
      </c>
      <c r="BF133" s="191">
        <f>IF(N133="snížená",J133,0)</f>
        <v>0</v>
      </c>
      <c r="BG133" s="191">
        <f>IF(N133="zákl. přenesená",J133,0)</f>
        <v>0</v>
      </c>
      <c r="BH133" s="191">
        <f>IF(N133="sníž. přenesená",J133,0)</f>
        <v>0</v>
      </c>
      <c r="BI133" s="191">
        <f>IF(N133="nulová",J133,0)</f>
        <v>0</v>
      </c>
      <c r="BJ133" s="18" t="s">
        <v>83</v>
      </c>
      <c r="BK133" s="191">
        <f>ROUND(I133*H133,2)</f>
        <v>0</v>
      </c>
      <c r="BL133" s="18" t="s">
        <v>148</v>
      </c>
      <c r="BM133" s="190" t="s">
        <v>560</v>
      </c>
    </row>
    <row r="134" s="13" customFormat="1">
      <c r="A134" s="13"/>
      <c r="B134" s="192"/>
      <c r="C134" s="13"/>
      <c r="D134" s="193" t="s">
        <v>150</v>
      </c>
      <c r="E134" s="194" t="s">
        <v>1</v>
      </c>
      <c r="F134" s="195" t="s">
        <v>561</v>
      </c>
      <c r="G134" s="13"/>
      <c r="H134" s="196">
        <v>4</v>
      </c>
      <c r="I134" s="197"/>
      <c r="J134" s="13"/>
      <c r="K134" s="13"/>
      <c r="L134" s="192"/>
      <c r="M134" s="198"/>
      <c r="N134" s="199"/>
      <c r="O134" s="199"/>
      <c r="P134" s="199"/>
      <c r="Q134" s="199"/>
      <c r="R134" s="199"/>
      <c r="S134" s="199"/>
      <c r="T134" s="20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94" t="s">
        <v>150</v>
      </c>
      <c r="AU134" s="194" t="s">
        <v>85</v>
      </c>
      <c r="AV134" s="13" t="s">
        <v>85</v>
      </c>
      <c r="AW134" s="13" t="s">
        <v>32</v>
      </c>
      <c r="AX134" s="13" t="s">
        <v>83</v>
      </c>
      <c r="AY134" s="194" t="s">
        <v>141</v>
      </c>
    </row>
    <row r="135" s="2" customFormat="1" ht="24.15" customHeight="1">
      <c r="A135" s="37"/>
      <c r="B135" s="178"/>
      <c r="C135" s="179" t="s">
        <v>169</v>
      </c>
      <c r="D135" s="179" t="s">
        <v>143</v>
      </c>
      <c r="E135" s="180" t="s">
        <v>562</v>
      </c>
      <c r="F135" s="181" t="s">
        <v>563</v>
      </c>
      <c r="G135" s="182" t="s">
        <v>315</v>
      </c>
      <c r="H135" s="183">
        <v>560</v>
      </c>
      <c r="I135" s="184"/>
      <c r="J135" s="185">
        <f>ROUND(I135*H135,2)</f>
        <v>0</v>
      </c>
      <c r="K135" s="181" t="s">
        <v>147</v>
      </c>
      <c r="L135" s="38"/>
      <c r="M135" s="186" t="s">
        <v>1</v>
      </c>
      <c r="N135" s="187" t="s">
        <v>41</v>
      </c>
      <c r="O135" s="76"/>
      <c r="P135" s="188">
        <f>O135*H135</f>
        <v>0</v>
      </c>
      <c r="Q135" s="188">
        <v>0</v>
      </c>
      <c r="R135" s="188">
        <f>Q135*H135</f>
        <v>0</v>
      </c>
      <c r="S135" s="188">
        <v>0</v>
      </c>
      <c r="T135" s="18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90" t="s">
        <v>148</v>
      </c>
      <c r="AT135" s="190" t="s">
        <v>143</v>
      </c>
      <c r="AU135" s="190" t="s">
        <v>85</v>
      </c>
      <c r="AY135" s="18" t="s">
        <v>141</v>
      </c>
      <c r="BE135" s="191">
        <f>IF(N135="základní",J135,0)</f>
        <v>0</v>
      </c>
      <c r="BF135" s="191">
        <f>IF(N135="snížená",J135,0)</f>
        <v>0</v>
      </c>
      <c r="BG135" s="191">
        <f>IF(N135="zákl. přenesená",J135,0)</f>
        <v>0</v>
      </c>
      <c r="BH135" s="191">
        <f>IF(N135="sníž. přenesená",J135,0)</f>
        <v>0</v>
      </c>
      <c r="BI135" s="191">
        <f>IF(N135="nulová",J135,0)</f>
        <v>0</v>
      </c>
      <c r="BJ135" s="18" t="s">
        <v>83</v>
      </c>
      <c r="BK135" s="191">
        <f>ROUND(I135*H135,2)</f>
        <v>0</v>
      </c>
      <c r="BL135" s="18" t="s">
        <v>148</v>
      </c>
      <c r="BM135" s="190" t="s">
        <v>564</v>
      </c>
    </row>
    <row r="136" s="13" customFormat="1">
      <c r="A136" s="13"/>
      <c r="B136" s="192"/>
      <c r="C136" s="13"/>
      <c r="D136" s="193" t="s">
        <v>150</v>
      </c>
      <c r="E136" s="194" t="s">
        <v>1</v>
      </c>
      <c r="F136" s="195" t="s">
        <v>565</v>
      </c>
      <c r="G136" s="13"/>
      <c r="H136" s="196">
        <v>560</v>
      </c>
      <c r="I136" s="197"/>
      <c r="J136" s="13"/>
      <c r="K136" s="13"/>
      <c r="L136" s="192"/>
      <c r="M136" s="198"/>
      <c r="N136" s="199"/>
      <c r="O136" s="199"/>
      <c r="P136" s="199"/>
      <c r="Q136" s="199"/>
      <c r="R136" s="199"/>
      <c r="S136" s="199"/>
      <c r="T136" s="20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94" t="s">
        <v>150</v>
      </c>
      <c r="AU136" s="194" t="s">
        <v>85</v>
      </c>
      <c r="AV136" s="13" t="s">
        <v>85</v>
      </c>
      <c r="AW136" s="13" t="s">
        <v>32</v>
      </c>
      <c r="AX136" s="13" t="s">
        <v>83</v>
      </c>
      <c r="AY136" s="194" t="s">
        <v>141</v>
      </c>
    </row>
    <row r="137" s="2" customFormat="1" ht="24.15" customHeight="1">
      <c r="A137" s="37"/>
      <c r="B137" s="178"/>
      <c r="C137" s="179" t="s">
        <v>176</v>
      </c>
      <c r="D137" s="179" t="s">
        <v>143</v>
      </c>
      <c r="E137" s="180" t="s">
        <v>566</v>
      </c>
      <c r="F137" s="181" t="s">
        <v>567</v>
      </c>
      <c r="G137" s="182" t="s">
        <v>315</v>
      </c>
      <c r="H137" s="183">
        <v>20</v>
      </c>
      <c r="I137" s="184"/>
      <c r="J137" s="185">
        <f>ROUND(I137*H137,2)</f>
        <v>0</v>
      </c>
      <c r="K137" s="181" t="s">
        <v>147</v>
      </c>
      <c r="L137" s="38"/>
      <c r="M137" s="186" t="s">
        <v>1</v>
      </c>
      <c r="N137" s="187" t="s">
        <v>41</v>
      </c>
      <c r="O137" s="76"/>
      <c r="P137" s="188">
        <f>O137*H137</f>
        <v>0</v>
      </c>
      <c r="Q137" s="188">
        <v>0</v>
      </c>
      <c r="R137" s="188">
        <f>Q137*H137</f>
        <v>0</v>
      </c>
      <c r="S137" s="188">
        <v>0</v>
      </c>
      <c r="T137" s="18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0" t="s">
        <v>148</v>
      </c>
      <c r="AT137" s="190" t="s">
        <v>143</v>
      </c>
      <c r="AU137" s="190" t="s">
        <v>85</v>
      </c>
      <c r="AY137" s="18" t="s">
        <v>141</v>
      </c>
      <c r="BE137" s="191">
        <f>IF(N137="základní",J137,0)</f>
        <v>0</v>
      </c>
      <c r="BF137" s="191">
        <f>IF(N137="snížená",J137,0)</f>
        <v>0</v>
      </c>
      <c r="BG137" s="191">
        <f>IF(N137="zákl. přenesená",J137,0)</f>
        <v>0</v>
      </c>
      <c r="BH137" s="191">
        <f>IF(N137="sníž. přenesená",J137,0)</f>
        <v>0</v>
      </c>
      <c r="BI137" s="191">
        <f>IF(N137="nulová",J137,0)</f>
        <v>0</v>
      </c>
      <c r="BJ137" s="18" t="s">
        <v>83</v>
      </c>
      <c r="BK137" s="191">
        <f>ROUND(I137*H137,2)</f>
        <v>0</v>
      </c>
      <c r="BL137" s="18" t="s">
        <v>148</v>
      </c>
      <c r="BM137" s="190" t="s">
        <v>568</v>
      </c>
    </row>
    <row r="138" s="13" customFormat="1">
      <c r="A138" s="13"/>
      <c r="B138" s="192"/>
      <c r="C138" s="13"/>
      <c r="D138" s="193" t="s">
        <v>150</v>
      </c>
      <c r="E138" s="194" t="s">
        <v>1</v>
      </c>
      <c r="F138" s="195" t="s">
        <v>545</v>
      </c>
      <c r="G138" s="13"/>
      <c r="H138" s="196">
        <v>20</v>
      </c>
      <c r="I138" s="197"/>
      <c r="J138" s="13"/>
      <c r="K138" s="13"/>
      <c r="L138" s="192"/>
      <c r="M138" s="198"/>
      <c r="N138" s="199"/>
      <c r="O138" s="199"/>
      <c r="P138" s="199"/>
      <c r="Q138" s="199"/>
      <c r="R138" s="199"/>
      <c r="S138" s="199"/>
      <c r="T138" s="20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94" t="s">
        <v>150</v>
      </c>
      <c r="AU138" s="194" t="s">
        <v>85</v>
      </c>
      <c r="AV138" s="13" t="s">
        <v>85</v>
      </c>
      <c r="AW138" s="13" t="s">
        <v>32</v>
      </c>
      <c r="AX138" s="13" t="s">
        <v>83</v>
      </c>
      <c r="AY138" s="194" t="s">
        <v>141</v>
      </c>
    </row>
    <row r="139" s="2" customFormat="1" ht="24.15" customHeight="1">
      <c r="A139" s="37"/>
      <c r="B139" s="178"/>
      <c r="C139" s="179" t="s">
        <v>183</v>
      </c>
      <c r="D139" s="179" t="s">
        <v>143</v>
      </c>
      <c r="E139" s="180" t="s">
        <v>569</v>
      </c>
      <c r="F139" s="181" t="s">
        <v>570</v>
      </c>
      <c r="G139" s="182" t="s">
        <v>315</v>
      </c>
      <c r="H139" s="183">
        <v>1680</v>
      </c>
      <c r="I139" s="184"/>
      <c r="J139" s="185">
        <f>ROUND(I139*H139,2)</f>
        <v>0</v>
      </c>
      <c r="K139" s="181" t="s">
        <v>147</v>
      </c>
      <c r="L139" s="38"/>
      <c r="M139" s="186" t="s">
        <v>1</v>
      </c>
      <c r="N139" s="187" t="s">
        <v>41</v>
      </c>
      <c r="O139" s="76"/>
      <c r="P139" s="188">
        <f>O139*H139</f>
        <v>0</v>
      </c>
      <c r="Q139" s="188">
        <v>0</v>
      </c>
      <c r="R139" s="188">
        <f>Q139*H139</f>
        <v>0</v>
      </c>
      <c r="S139" s="188">
        <v>0</v>
      </c>
      <c r="T139" s="189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90" t="s">
        <v>148</v>
      </c>
      <c r="AT139" s="190" t="s">
        <v>143</v>
      </c>
      <c r="AU139" s="190" t="s">
        <v>85</v>
      </c>
      <c r="AY139" s="18" t="s">
        <v>141</v>
      </c>
      <c r="BE139" s="191">
        <f>IF(N139="základní",J139,0)</f>
        <v>0</v>
      </c>
      <c r="BF139" s="191">
        <f>IF(N139="snížená",J139,0)</f>
        <v>0</v>
      </c>
      <c r="BG139" s="191">
        <f>IF(N139="zákl. přenesená",J139,0)</f>
        <v>0</v>
      </c>
      <c r="BH139" s="191">
        <f>IF(N139="sníž. přenesená",J139,0)</f>
        <v>0</v>
      </c>
      <c r="BI139" s="191">
        <f>IF(N139="nulová",J139,0)</f>
        <v>0</v>
      </c>
      <c r="BJ139" s="18" t="s">
        <v>83</v>
      </c>
      <c r="BK139" s="191">
        <f>ROUND(I139*H139,2)</f>
        <v>0</v>
      </c>
      <c r="BL139" s="18" t="s">
        <v>148</v>
      </c>
      <c r="BM139" s="190" t="s">
        <v>571</v>
      </c>
    </row>
    <row r="140" s="13" customFormat="1">
      <c r="A140" s="13"/>
      <c r="B140" s="192"/>
      <c r="C140" s="13"/>
      <c r="D140" s="193" t="s">
        <v>150</v>
      </c>
      <c r="E140" s="194" t="s">
        <v>1</v>
      </c>
      <c r="F140" s="195" t="s">
        <v>572</v>
      </c>
      <c r="G140" s="13"/>
      <c r="H140" s="196">
        <v>1680</v>
      </c>
      <c r="I140" s="197"/>
      <c r="J140" s="13"/>
      <c r="K140" s="13"/>
      <c r="L140" s="192"/>
      <c r="M140" s="231"/>
      <c r="N140" s="232"/>
      <c r="O140" s="232"/>
      <c r="P140" s="232"/>
      <c r="Q140" s="232"/>
      <c r="R140" s="232"/>
      <c r="S140" s="232"/>
      <c r="T140" s="23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94" t="s">
        <v>150</v>
      </c>
      <c r="AU140" s="194" t="s">
        <v>85</v>
      </c>
      <c r="AV140" s="13" t="s">
        <v>85</v>
      </c>
      <c r="AW140" s="13" t="s">
        <v>32</v>
      </c>
      <c r="AX140" s="13" t="s">
        <v>83</v>
      </c>
      <c r="AY140" s="194" t="s">
        <v>141</v>
      </c>
    </row>
    <row r="141" s="2" customFormat="1" ht="6.96" customHeight="1">
      <c r="A141" s="37"/>
      <c r="B141" s="59"/>
      <c r="C141" s="60"/>
      <c r="D141" s="60"/>
      <c r="E141" s="60"/>
      <c r="F141" s="60"/>
      <c r="G141" s="60"/>
      <c r="H141" s="60"/>
      <c r="I141" s="60"/>
      <c r="J141" s="60"/>
      <c r="K141" s="60"/>
      <c r="L141" s="38"/>
      <c r="M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</row>
  </sheetData>
  <autoFilter ref="C121:K14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105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="1" customFormat="1" ht="24.96" customHeight="1">
      <c r="B4" s="21"/>
      <c r="D4" s="22" t="s">
        <v>112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Oprava veřejného prostranství na ul. Javoříčko, Šumperk</v>
      </c>
      <c r="F7" s="31"/>
      <c r="G7" s="31"/>
      <c r="H7" s="31"/>
      <c r="L7" s="21"/>
    </row>
    <row r="8" s="1" customFormat="1" ht="12" customHeight="1">
      <c r="B8" s="21"/>
      <c r="D8" s="31" t="s">
        <v>113</v>
      </c>
      <c r="L8" s="21"/>
    </row>
    <row r="9" s="2" customFormat="1" ht="16.5" customHeight="1">
      <c r="A9" s="37"/>
      <c r="B9" s="38"/>
      <c r="C9" s="37"/>
      <c r="D9" s="37"/>
      <c r="E9" s="128" t="s">
        <v>114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115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573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16. 5. 2025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">
        <v>1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">
        <v>26</v>
      </c>
      <c r="F17" s="37"/>
      <c r="G17" s="37"/>
      <c r="H17" s="37"/>
      <c r="I17" s="31" t="s">
        <v>27</v>
      </c>
      <c r="J17" s="26" t="s">
        <v>1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28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27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30</v>
      </c>
      <c r="E22" s="37"/>
      <c r="F22" s="37"/>
      <c r="G22" s="37"/>
      <c r="H22" s="37"/>
      <c r="I22" s="31" t="s">
        <v>25</v>
      </c>
      <c r="J22" s="26" t="s">
        <v>1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31</v>
      </c>
      <c r="F23" s="37"/>
      <c r="G23" s="37"/>
      <c r="H23" s="37"/>
      <c r="I23" s="31" t="s">
        <v>27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33</v>
      </c>
      <c r="E25" s="37"/>
      <c r="F25" s="37"/>
      <c r="G25" s="37"/>
      <c r="H25" s="37"/>
      <c r="I25" s="31" t="s">
        <v>25</v>
      </c>
      <c r="J25" s="26" t="s">
        <v>1</v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34</v>
      </c>
      <c r="F26" s="37"/>
      <c r="G26" s="37"/>
      <c r="H26" s="37"/>
      <c r="I26" s="31" t="s">
        <v>27</v>
      </c>
      <c r="J26" s="26" t="s">
        <v>1</v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35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36</v>
      </c>
      <c r="E32" s="37"/>
      <c r="F32" s="37"/>
      <c r="G32" s="37"/>
      <c r="H32" s="37"/>
      <c r="I32" s="37"/>
      <c r="J32" s="95">
        <f>ROUND(J123,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38</v>
      </c>
      <c r="G34" s="37"/>
      <c r="H34" s="37"/>
      <c r="I34" s="42" t="s">
        <v>37</v>
      </c>
      <c r="J34" s="42" t="s">
        <v>39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40</v>
      </c>
      <c r="E35" s="31" t="s">
        <v>41</v>
      </c>
      <c r="F35" s="134">
        <f>ROUND((SUM(BE123:BE135)),  2)</f>
        <v>0</v>
      </c>
      <c r="G35" s="37"/>
      <c r="H35" s="37"/>
      <c r="I35" s="135">
        <v>0.20999999999999999</v>
      </c>
      <c r="J35" s="134">
        <f>ROUND(((SUM(BE123:BE135))*I35), 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42</v>
      </c>
      <c r="F36" s="134">
        <f>ROUND((SUM(BF123:BF135)),  2)</f>
        <v>0</v>
      </c>
      <c r="G36" s="37"/>
      <c r="H36" s="37"/>
      <c r="I36" s="135">
        <v>0.12</v>
      </c>
      <c r="J36" s="134">
        <f>ROUND(((SUM(BF123:BF135))*I36), 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34">
        <f>ROUND((SUM(BG123:BG135)), 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44</v>
      </c>
      <c r="F38" s="134">
        <f>ROUND((SUM(BH123:BH135)),  2)</f>
        <v>0</v>
      </c>
      <c r="G38" s="37"/>
      <c r="H38" s="37"/>
      <c r="I38" s="135">
        <v>0.12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45</v>
      </c>
      <c r="F39" s="134">
        <f>ROUND((SUM(BI123:BI135)), 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46</v>
      </c>
      <c r="E41" s="80"/>
      <c r="F41" s="80"/>
      <c r="G41" s="138" t="s">
        <v>47</v>
      </c>
      <c r="H41" s="139" t="s">
        <v>48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49</v>
      </c>
      <c r="E50" s="56"/>
      <c r="F50" s="56"/>
      <c r="G50" s="55" t="s">
        <v>50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51</v>
      </c>
      <c r="E61" s="40"/>
      <c r="F61" s="142" t="s">
        <v>52</v>
      </c>
      <c r="G61" s="57" t="s">
        <v>51</v>
      </c>
      <c r="H61" s="40"/>
      <c r="I61" s="40"/>
      <c r="J61" s="143" t="s">
        <v>52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53</v>
      </c>
      <c r="E65" s="58"/>
      <c r="F65" s="58"/>
      <c r="G65" s="55" t="s">
        <v>54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51</v>
      </c>
      <c r="E76" s="40"/>
      <c r="F76" s="142" t="s">
        <v>52</v>
      </c>
      <c r="G76" s="57" t="s">
        <v>51</v>
      </c>
      <c r="H76" s="40"/>
      <c r="I76" s="40"/>
      <c r="J76" s="143" t="s">
        <v>52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117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Oprava veřejného prostranství na ul. Javoříčko, Šumperk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113</v>
      </c>
      <c r="L86" s="21"/>
    </row>
    <row r="87" s="2" customFormat="1" ht="16.5" customHeight="1">
      <c r="A87" s="37"/>
      <c r="B87" s="38"/>
      <c r="C87" s="37"/>
      <c r="D87" s="37"/>
      <c r="E87" s="128" t="s">
        <v>114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115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 xml:space="preserve">SO 801 - Svahování  a jemné terénní úpravy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>Šumperk</v>
      </c>
      <c r="G91" s="37"/>
      <c r="H91" s="37"/>
      <c r="I91" s="31" t="s">
        <v>22</v>
      </c>
      <c r="J91" s="68" t="str">
        <f>IF(J14="","",J14)</f>
        <v>16. 5. 2025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7"/>
      <c r="E93" s="37"/>
      <c r="F93" s="26" t="str">
        <f>E17</f>
        <v xml:space="preserve">Město  Šumperk</v>
      </c>
      <c r="G93" s="37"/>
      <c r="H93" s="37"/>
      <c r="I93" s="31" t="s">
        <v>30</v>
      </c>
      <c r="J93" s="35" t="str">
        <f>E23</f>
        <v xml:space="preserve">Ing.Zdeněk  Vitásek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7"/>
      <c r="E94" s="37"/>
      <c r="F94" s="26" t="str">
        <f>IF(E20="","",E20)</f>
        <v>Vyplň údaj</v>
      </c>
      <c r="G94" s="37"/>
      <c r="H94" s="37"/>
      <c r="I94" s="31" t="s">
        <v>33</v>
      </c>
      <c r="J94" s="35" t="str">
        <f>E26</f>
        <v xml:space="preserve">Martin  Pniok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118</v>
      </c>
      <c r="D96" s="136"/>
      <c r="E96" s="136"/>
      <c r="F96" s="136"/>
      <c r="G96" s="136"/>
      <c r="H96" s="136"/>
      <c r="I96" s="136"/>
      <c r="J96" s="145" t="s">
        <v>119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120</v>
      </c>
      <c r="D98" s="37"/>
      <c r="E98" s="37"/>
      <c r="F98" s="37"/>
      <c r="G98" s="37"/>
      <c r="H98" s="37"/>
      <c r="I98" s="37"/>
      <c r="J98" s="95">
        <f>J123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121</v>
      </c>
    </row>
    <row r="99" s="9" customFormat="1" ht="24.96" customHeight="1">
      <c r="A99" s="9"/>
      <c r="B99" s="147"/>
      <c r="C99" s="9"/>
      <c r="D99" s="148" t="s">
        <v>122</v>
      </c>
      <c r="E99" s="149"/>
      <c r="F99" s="149"/>
      <c r="G99" s="149"/>
      <c r="H99" s="149"/>
      <c r="I99" s="149"/>
      <c r="J99" s="150">
        <f>J124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123</v>
      </c>
      <c r="E100" s="153"/>
      <c r="F100" s="153"/>
      <c r="G100" s="153"/>
      <c r="H100" s="153"/>
      <c r="I100" s="153"/>
      <c r="J100" s="154">
        <f>J125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1"/>
      <c r="C101" s="10"/>
      <c r="D101" s="152" t="s">
        <v>222</v>
      </c>
      <c r="E101" s="153"/>
      <c r="F101" s="153"/>
      <c r="G101" s="153"/>
      <c r="H101" s="153"/>
      <c r="I101" s="153"/>
      <c r="J101" s="154">
        <f>J134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7"/>
      <c r="B102" s="38"/>
      <c r="C102" s="37"/>
      <c r="D102" s="37"/>
      <c r="E102" s="37"/>
      <c r="F102" s="37"/>
      <c r="G102" s="37"/>
      <c r="H102" s="37"/>
      <c r="I102" s="37"/>
      <c r="J102" s="37"/>
      <c r="K102" s="37"/>
      <c r="L102" s="54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59"/>
      <c r="C103" s="60"/>
      <c r="D103" s="60"/>
      <c r="E103" s="60"/>
      <c r="F103" s="60"/>
      <c r="G103" s="60"/>
      <c r="H103" s="60"/>
      <c r="I103" s="60"/>
      <c r="J103" s="60"/>
      <c r="K103" s="60"/>
      <c r="L103" s="54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61"/>
      <c r="C107" s="62"/>
      <c r="D107" s="62"/>
      <c r="E107" s="62"/>
      <c r="F107" s="62"/>
      <c r="G107" s="62"/>
      <c r="H107" s="62"/>
      <c r="I107" s="62"/>
      <c r="J107" s="62"/>
      <c r="K107" s="62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2" t="s">
        <v>126</v>
      </c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7"/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16</v>
      </c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7"/>
      <c r="D111" s="37"/>
      <c r="E111" s="128" t="str">
        <f>E7</f>
        <v>Oprava veřejného prostranství na ul. Javoříčko, Šumperk</v>
      </c>
      <c r="F111" s="31"/>
      <c r="G111" s="31"/>
      <c r="H111" s="31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1" customFormat="1" ht="12" customHeight="1">
      <c r="B112" s="21"/>
      <c r="C112" s="31" t="s">
        <v>113</v>
      </c>
      <c r="L112" s="21"/>
    </row>
    <row r="113" s="2" customFormat="1" ht="16.5" customHeight="1">
      <c r="A113" s="37"/>
      <c r="B113" s="38"/>
      <c r="C113" s="37"/>
      <c r="D113" s="37"/>
      <c r="E113" s="128" t="s">
        <v>114</v>
      </c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115</v>
      </c>
      <c r="D114" s="37"/>
      <c r="E114" s="37"/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7"/>
      <c r="D115" s="37"/>
      <c r="E115" s="66" t="str">
        <f>E11</f>
        <v xml:space="preserve">SO 801 - Svahování  a jemné terénní úpravy</v>
      </c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7"/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20</v>
      </c>
      <c r="D117" s="37"/>
      <c r="E117" s="37"/>
      <c r="F117" s="26" t="str">
        <f>F14</f>
        <v>Šumperk</v>
      </c>
      <c r="G117" s="37"/>
      <c r="H117" s="37"/>
      <c r="I117" s="31" t="s">
        <v>22</v>
      </c>
      <c r="J117" s="68" t="str">
        <f>IF(J14="","",J14)</f>
        <v>16. 5. 2025</v>
      </c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7"/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24</v>
      </c>
      <c r="D119" s="37"/>
      <c r="E119" s="37"/>
      <c r="F119" s="26" t="str">
        <f>E17</f>
        <v xml:space="preserve">Město  Šumperk</v>
      </c>
      <c r="G119" s="37"/>
      <c r="H119" s="37"/>
      <c r="I119" s="31" t="s">
        <v>30</v>
      </c>
      <c r="J119" s="35" t="str">
        <f>E23</f>
        <v xml:space="preserve">Ing.Zdeněk  Vitásek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28</v>
      </c>
      <c r="D120" s="37"/>
      <c r="E120" s="37"/>
      <c r="F120" s="26" t="str">
        <f>IF(E20="","",E20)</f>
        <v>Vyplň údaj</v>
      </c>
      <c r="G120" s="37"/>
      <c r="H120" s="37"/>
      <c r="I120" s="31" t="s">
        <v>33</v>
      </c>
      <c r="J120" s="35" t="str">
        <f>E26</f>
        <v xml:space="preserve">Martin  Pniok</v>
      </c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0.32" customHeight="1">
      <c r="A121" s="37"/>
      <c r="B121" s="38"/>
      <c r="C121" s="37"/>
      <c r="D121" s="37"/>
      <c r="E121" s="37"/>
      <c r="F121" s="37"/>
      <c r="G121" s="37"/>
      <c r="H121" s="37"/>
      <c r="I121" s="37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11" customFormat="1" ht="29.28" customHeight="1">
      <c r="A122" s="155"/>
      <c r="B122" s="156"/>
      <c r="C122" s="157" t="s">
        <v>127</v>
      </c>
      <c r="D122" s="158" t="s">
        <v>61</v>
      </c>
      <c r="E122" s="158" t="s">
        <v>57</v>
      </c>
      <c r="F122" s="158" t="s">
        <v>58</v>
      </c>
      <c r="G122" s="158" t="s">
        <v>128</v>
      </c>
      <c r="H122" s="158" t="s">
        <v>129</v>
      </c>
      <c r="I122" s="158" t="s">
        <v>130</v>
      </c>
      <c r="J122" s="158" t="s">
        <v>119</v>
      </c>
      <c r="K122" s="159" t="s">
        <v>131</v>
      </c>
      <c r="L122" s="160"/>
      <c r="M122" s="85" t="s">
        <v>1</v>
      </c>
      <c r="N122" s="86" t="s">
        <v>40</v>
      </c>
      <c r="O122" s="86" t="s">
        <v>132</v>
      </c>
      <c r="P122" s="86" t="s">
        <v>133</v>
      </c>
      <c r="Q122" s="86" t="s">
        <v>134</v>
      </c>
      <c r="R122" s="86" t="s">
        <v>135</v>
      </c>
      <c r="S122" s="86" t="s">
        <v>136</v>
      </c>
      <c r="T122" s="87" t="s">
        <v>137</v>
      </c>
      <c r="U122" s="155"/>
      <c r="V122" s="155"/>
      <c r="W122" s="155"/>
      <c r="X122" s="155"/>
      <c r="Y122" s="155"/>
      <c r="Z122" s="155"/>
      <c r="AA122" s="155"/>
      <c r="AB122" s="155"/>
      <c r="AC122" s="155"/>
      <c r="AD122" s="155"/>
      <c r="AE122" s="155"/>
    </row>
    <row r="123" s="2" customFormat="1" ht="22.8" customHeight="1">
      <c r="A123" s="37"/>
      <c r="B123" s="38"/>
      <c r="C123" s="92" t="s">
        <v>138</v>
      </c>
      <c r="D123" s="37"/>
      <c r="E123" s="37"/>
      <c r="F123" s="37"/>
      <c r="G123" s="37"/>
      <c r="H123" s="37"/>
      <c r="I123" s="37"/>
      <c r="J123" s="161">
        <f>BK123</f>
        <v>0</v>
      </c>
      <c r="K123" s="37"/>
      <c r="L123" s="38"/>
      <c r="M123" s="88"/>
      <c r="N123" s="72"/>
      <c r="O123" s="89"/>
      <c r="P123" s="162">
        <f>P124</f>
        <v>0</v>
      </c>
      <c r="Q123" s="89"/>
      <c r="R123" s="162">
        <f>R124</f>
        <v>102.40640000000001</v>
      </c>
      <c r="S123" s="89"/>
      <c r="T123" s="163">
        <f>T124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8" t="s">
        <v>75</v>
      </c>
      <c r="AU123" s="18" t="s">
        <v>121</v>
      </c>
      <c r="BK123" s="164">
        <f>BK124</f>
        <v>0</v>
      </c>
    </row>
    <row r="124" s="12" customFormat="1" ht="25.92" customHeight="1">
      <c r="A124" s="12"/>
      <c r="B124" s="165"/>
      <c r="C124" s="12"/>
      <c r="D124" s="166" t="s">
        <v>75</v>
      </c>
      <c r="E124" s="167" t="s">
        <v>139</v>
      </c>
      <c r="F124" s="167" t="s">
        <v>140</v>
      </c>
      <c r="G124" s="12"/>
      <c r="H124" s="12"/>
      <c r="I124" s="168"/>
      <c r="J124" s="169">
        <f>BK124</f>
        <v>0</v>
      </c>
      <c r="K124" s="12"/>
      <c r="L124" s="165"/>
      <c r="M124" s="170"/>
      <c r="N124" s="171"/>
      <c r="O124" s="171"/>
      <c r="P124" s="172">
        <f>P125+P134</f>
        <v>0</v>
      </c>
      <c r="Q124" s="171"/>
      <c r="R124" s="172">
        <f>R125+R134</f>
        <v>102.40640000000001</v>
      </c>
      <c r="S124" s="171"/>
      <c r="T124" s="173">
        <f>T125+T134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6" t="s">
        <v>83</v>
      </c>
      <c r="AT124" s="174" t="s">
        <v>75</v>
      </c>
      <c r="AU124" s="174" t="s">
        <v>76</v>
      </c>
      <c r="AY124" s="166" t="s">
        <v>141</v>
      </c>
      <c r="BK124" s="175">
        <f>BK125+BK134</f>
        <v>0</v>
      </c>
    </row>
    <row r="125" s="12" customFormat="1" ht="22.8" customHeight="1">
      <c r="A125" s="12"/>
      <c r="B125" s="165"/>
      <c r="C125" s="12"/>
      <c r="D125" s="166" t="s">
        <v>75</v>
      </c>
      <c r="E125" s="176" t="s">
        <v>83</v>
      </c>
      <c r="F125" s="176" t="s">
        <v>142</v>
      </c>
      <c r="G125" s="12"/>
      <c r="H125" s="12"/>
      <c r="I125" s="168"/>
      <c r="J125" s="177">
        <f>BK125</f>
        <v>0</v>
      </c>
      <c r="K125" s="12"/>
      <c r="L125" s="165"/>
      <c r="M125" s="170"/>
      <c r="N125" s="171"/>
      <c r="O125" s="171"/>
      <c r="P125" s="172">
        <f>SUM(P126:P133)</f>
        <v>0</v>
      </c>
      <c r="Q125" s="171"/>
      <c r="R125" s="172">
        <f>SUM(R126:R133)</f>
        <v>102.40640000000001</v>
      </c>
      <c r="S125" s="171"/>
      <c r="T125" s="173">
        <f>SUM(T126:T133)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66" t="s">
        <v>83</v>
      </c>
      <c r="AT125" s="174" t="s">
        <v>75</v>
      </c>
      <c r="AU125" s="174" t="s">
        <v>83</v>
      </c>
      <c r="AY125" s="166" t="s">
        <v>141</v>
      </c>
      <c r="BK125" s="175">
        <f>SUM(BK126:BK133)</f>
        <v>0</v>
      </c>
    </row>
    <row r="126" s="2" customFormat="1" ht="24.15" customHeight="1">
      <c r="A126" s="37"/>
      <c r="B126" s="178"/>
      <c r="C126" s="179" t="s">
        <v>83</v>
      </c>
      <c r="D126" s="179" t="s">
        <v>143</v>
      </c>
      <c r="E126" s="180" t="s">
        <v>574</v>
      </c>
      <c r="F126" s="181" t="s">
        <v>575</v>
      </c>
      <c r="G126" s="182" t="s">
        <v>146</v>
      </c>
      <c r="H126" s="183">
        <v>320</v>
      </c>
      <c r="I126" s="184"/>
      <c r="J126" s="185">
        <f>ROUND(I126*H126,2)</f>
        <v>0</v>
      </c>
      <c r="K126" s="181" t="s">
        <v>576</v>
      </c>
      <c r="L126" s="38"/>
      <c r="M126" s="186" t="s">
        <v>1</v>
      </c>
      <c r="N126" s="187" t="s">
        <v>41</v>
      </c>
      <c r="O126" s="76"/>
      <c r="P126" s="188">
        <f>O126*H126</f>
        <v>0</v>
      </c>
      <c r="Q126" s="188">
        <v>0</v>
      </c>
      <c r="R126" s="188">
        <f>Q126*H126</f>
        <v>0</v>
      </c>
      <c r="S126" s="188">
        <v>0</v>
      </c>
      <c r="T126" s="189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90" t="s">
        <v>148</v>
      </c>
      <c r="AT126" s="190" t="s">
        <v>143</v>
      </c>
      <c r="AU126" s="190" t="s">
        <v>85</v>
      </c>
      <c r="AY126" s="18" t="s">
        <v>141</v>
      </c>
      <c r="BE126" s="191">
        <f>IF(N126="základní",J126,0)</f>
        <v>0</v>
      </c>
      <c r="BF126" s="191">
        <f>IF(N126="snížená",J126,0)</f>
        <v>0</v>
      </c>
      <c r="BG126" s="191">
        <f>IF(N126="zákl. přenesená",J126,0)</f>
        <v>0</v>
      </c>
      <c r="BH126" s="191">
        <f>IF(N126="sníž. přenesená",J126,0)</f>
        <v>0</v>
      </c>
      <c r="BI126" s="191">
        <f>IF(N126="nulová",J126,0)</f>
        <v>0</v>
      </c>
      <c r="BJ126" s="18" t="s">
        <v>83</v>
      </c>
      <c r="BK126" s="191">
        <f>ROUND(I126*H126,2)</f>
        <v>0</v>
      </c>
      <c r="BL126" s="18" t="s">
        <v>148</v>
      </c>
      <c r="BM126" s="190" t="s">
        <v>577</v>
      </c>
    </row>
    <row r="127" s="13" customFormat="1">
      <c r="A127" s="13"/>
      <c r="B127" s="192"/>
      <c r="C127" s="13"/>
      <c r="D127" s="193" t="s">
        <v>150</v>
      </c>
      <c r="E127" s="194" t="s">
        <v>1</v>
      </c>
      <c r="F127" s="195" t="s">
        <v>578</v>
      </c>
      <c r="G127" s="13"/>
      <c r="H127" s="196">
        <v>320</v>
      </c>
      <c r="I127" s="197"/>
      <c r="J127" s="13"/>
      <c r="K127" s="13"/>
      <c r="L127" s="192"/>
      <c r="M127" s="198"/>
      <c r="N127" s="199"/>
      <c r="O127" s="199"/>
      <c r="P127" s="199"/>
      <c r="Q127" s="199"/>
      <c r="R127" s="199"/>
      <c r="S127" s="199"/>
      <c r="T127" s="200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194" t="s">
        <v>150</v>
      </c>
      <c r="AU127" s="194" t="s">
        <v>85</v>
      </c>
      <c r="AV127" s="13" t="s">
        <v>85</v>
      </c>
      <c r="AW127" s="13" t="s">
        <v>32</v>
      </c>
      <c r="AX127" s="13" t="s">
        <v>83</v>
      </c>
      <c r="AY127" s="194" t="s">
        <v>141</v>
      </c>
    </row>
    <row r="128" s="2" customFormat="1" ht="16.5" customHeight="1">
      <c r="A128" s="37"/>
      <c r="B128" s="178"/>
      <c r="C128" s="214" t="s">
        <v>85</v>
      </c>
      <c r="D128" s="214" t="s">
        <v>248</v>
      </c>
      <c r="E128" s="215" t="s">
        <v>579</v>
      </c>
      <c r="F128" s="216" t="s">
        <v>580</v>
      </c>
      <c r="G128" s="217" t="s">
        <v>186</v>
      </c>
      <c r="H128" s="218">
        <v>102.40000000000001</v>
      </c>
      <c r="I128" s="219"/>
      <c r="J128" s="220">
        <f>ROUND(I128*H128,2)</f>
        <v>0</v>
      </c>
      <c r="K128" s="216" t="s">
        <v>576</v>
      </c>
      <c r="L128" s="221"/>
      <c r="M128" s="222" t="s">
        <v>1</v>
      </c>
      <c r="N128" s="223" t="s">
        <v>41</v>
      </c>
      <c r="O128" s="76"/>
      <c r="P128" s="188">
        <f>O128*H128</f>
        <v>0</v>
      </c>
      <c r="Q128" s="188">
        <v>1</v>
      </c>
      <c r="R128" s="188">
        <f>Q128*H128</f>
        <v>102.40000000000001</v>
      </c>
      <c r="S128" s="188">
        <v>0</v>
      </c>
      <c r="T128" s="189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90" t="s">
        <v>183</v>
      </c>
      <c r="AT128" s="190" t="s">
        <v>248</v>
      </c>
      <c r="AU128" s="190" t="s">
        <v>85</v>
      </c>
      <c r="AY128" s="18" t="s">
        <v>141</v>
      </c>
      <c r="BE128" s="191">
        <f>IF(N128="základní",J128,0)</f>
        <v>0</v>
      </c>
      <c r="BF128" s="191">
        <f>IF(N128="snížená",J128,0)</f>
        <v>0</v>
      </c>
      <c r="BG128" s="191">
        <f>IF(N128="zákl. přenesená",J128,0)</f>
        <v>0</v>
      </c>
      <c r="BH128" s="191">
        <f>IF(N128="sníž. přenesená",J128,0)</f>
        <v>0</v>
      </c>
      <c r="BI128" s="191">
        <f>IF(N128="nulová",J128,0)</f>
        <v>0</v>
      </c>
      <c r="BJ128" s="18" t="s">
        <v>83</v>
      </c>
      <c r="BK128" s="191">
        <f>ROUND(I128*H128,2)</f>
        <v>0</v>
      </c>
      <c r="BL128" s="18" t="s">
        <v>148</v>
      </c>
      <c r="BM128" s="190" t="s">
        <v>581</v>
      </c>
    </row>
    <row r="129" s="13" customFormat="1">
      <c r="A129" s="13"/>
      <c r="B129" s="192"/>
      <c r="C129" s="13"/>
      <c r="D129" s="193" t="s">
        <v>150</v>
      </c>
      <c r="E129" s="194" t="s">
        <v>1</v>
      </c>
      <c r="F129" s="195" t="s">
        <v>582</v>
      </c>
      <c r="G129" s="13"/>
      <c r="H129" s="196">
        <v>102.40000000000001</v>
      </c>
      <c r="I129" s="197"/>
      <c r="J129" s="13"/>
      <c r="K129" s="13"/>
      <c r="L129" s="192"/>
      <c r="M129" s="198"/>
      <c r="N129" s="199"/>
      <c r="O129" s="199"/>
      <c r="P129" s="199"/>
      <c r="Q129" s="199"/>
      <c r="R129" s="199"/>
      <c r="S129" s="199"/>
      <c r="T129" s="200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194" t="s">
        <v>150</v>
      </c>
      <c r="AU129" s="194" t="s">
        <v>85</v>
      </c>
      <c r="AV129" s="13" t="s">
        <v>85</v>
      </c>
      <c r="AW129" s="13" t="s">
        <v>32</v>
      </c>
      <c r="AX129" s="13" t="s">
        <v>83</v>
      </c>
      <c r="AY129" s="194" t="s">
        <v>141</v>
      </c>
    </row>
    <row r="130" s="2" customFormat="1" ht="24.15" customHeight="1">
      <c r="A130" s="37"/>
      <c r="B130" s="178"/>
      <c r="C130" s="179" t="s">
        <v>156</v>
      </c>
      <c r="D130" s="179" t="s">
        <v>143</v>
      </c>
      <c r="E130" s="180" t="s">
        <v>583</v>
      </c>
      <c r="F130" s="181" t="s">
        <v>584</v>
      </c>
      <c r="G130" s="182" t="s">
        <v>146</v>
      </c>
      <c r="H130" s="183">
        <v>320</v>
      </c>
      <c r="I130" s="184"/>
      <c r="J130" s="185">
        <f>ROUND(I130*H130,2)</f>
        <v>0</v>
      </c>
      <c r="K130" s="181" t="s">
        <v>576</v>
      </c>
      <c r="L130" s="38"/>
      <c r="M130" s="186" t="s">
        <v>1</v>
      </c>
      <c r="N130" s="187" t="s">
        <v>41</v>
      </c>
      <c r="O130" s="76"/>
      <c r="P130" s="188">
        <f>O130*H130</f>
        <v>0</v>
      </c>
      <c r="Q130" s="188">
        <v>0</v>
      </c>
      <c r="R130" s="188">
        <f>Q130*H130</f>
        <v>0</v>
      </c>
      <c r="S130" s="188">
        <v>0</v>
      </c>
      <c r="T130" s="189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0" t="s">
        <v>148</v>
      </c>
      <c r="AT130" s="190" t="s">
        <v>143</v>
      </c>
      <c r="AU130" s="190" t="s">
        <v>85</v>
      </c>
      <c r="AY130" s="18" t="s">
        <v>141</v>
      </c>
      <c r="BE130" s="191">
        <f>IF(N130="základní",J130,0)</f>
        <v>0</v>
      </c>
      <c r="BF130" s="191">
        <f>IF(N130="snížená",J130,0)</f>
        <v>0</v>
      </c>
      <c r="BG130" s="191">
        <f>IF(N130="zákl. přenesená",J130,0)</f>
        <v>0</v>
      </c>
      <c r="BH130" s="191">
        <f>IF(N130="sníž. přenesená",J130,0)</f>
        <v>0</v>
      </c>
      <c r="BI130" s="191">
        <f>IF(N130="nulová",J130,0)</f>
        <v>0</v>
      </c>
      <c r="BJ130" s="18" t="s">
        <v>83</v>
      </c>
      <c r="BK130" s="191">
        <f>ROUND(I130*H130,2)</f>
        <v>0</v>
      </c>
      <c r="BL130" s="18" t="s">
        <v>148</v>
      </c>
      <c r="BM130" s="190" t="s">
        <v>585</v>
      </c>
    </row>
    <row r="131" s="13" customFormat="1">
      <c r="A131" s="13"/>
      <c r="B131" s="192"/>
      <c r="C131" s="13"/>
      <c r="D131" s="193" t="s">
        <v>150</v>
      </c>
      <c r="E131" s="194" t="s">
        <v>1</v>
      </c>
      <c r="F131" s="195" t="s">
        <v>578</v>
      </c>
      <c r="G131" s="13"/>
      <c r="H131" s="196">
        <v>320</v>
      </c>
      <c r="I131" s="197"/>
      <c r="J131" s="13"/>
      <c r="K131" s="13"/>
      <c r="L131" s="192"/>
      <c r="M131" s="198"/>
      <c r="N131" s="199"/>
      <c r="O131" s="199"/>
      <c r="P131" s="199"/>
      <c r="Q131" s="199"/>
      <c r="R131" s="199"/>
      <c r="S131" s="199"/>
      <c r="T131" s="200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194" t="s">
        <v>150</v>
      </c>
      <c r="AU131" s="194" t="s">
        <v>85</v>
      </c>
      <c r="AV131" s="13" t="s">
        <v>85</v>
      </c>
      <c r="AW131" s="13" t="s">
        <v>32</v>
      </c>
      <c r="AX131" s="13" t="s">
        <v>83</v>
      </c>
      <c r="AY131" s="194" t="s">
        <v>141</v>
      </c>
    </row>
    <row r="132" s="2" customFormat="1" ht="16.5" customHeight="1">
      <c r="A132" s="37"/>
      <c r="B132" s="178"/>
      <c r="C132" s="214" t="s">
        <v>148</v>
      </c>
      <c r="D132" s="214" t="s">
        <v>248</v>
      </c>
      <c r="E132" s="215" t="s">
        <v>586</v>
      </c>
      <c r="F132" s="216" t="s">
        <v>587</v>
      </c>
      <c r="G132" s="217" t="s">
        <v>588</v>
      </c>
      <c r="H132" s="218">
        <v>6.4000000000000004</v>
      </c>
      <c r="I132" s="219"/>
      <c r="J132" s="220">
        <f>ROUND(I132*H132,2)</f>
        <v>0</v>
      </c>
      <c r="K132" s="216" t="s">
        <v>576</v>
      </c>
      <c r="L132" s="221"/>
      <c r="M132" s="222" t="s">
        <v>1</v>
      </c>
      <c r="N132" s="223" t="s">
        <v>41</v>
      </c>
      <c r="O132" s="76"/>
      <c r="P132" s="188">
        <f>O132*H132</f>
        <v>0</v>
      </c>
      <c r="Q132" s="188">
        <v>0.001</v>
      </c>
      <c r="R132" s="188">
        <f>Q132*H132</f>
        <v>0.0064000000000000003</v>
      </c>
      <c r="S132" s="188">
        <v>0</v>
      </c>
      <c r="T132" s="189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90" t="s">
        <v>183</v>
      </c>
      <c r="AT132" s="190" t="s">
        <v>248</v>
      </c>
      <c r="AU132" s="190" t="s">
        <v>85</v>
      </c>
      <c r="AY132" s="18" t="s">
        <v>141</v>
      </c>
      <c r="BE132" s="191">
        <f>IF(N132="základní",J132,0)</f>
        <v>0</v>
      </c>
      <c r="BF132" s="191">
        <f>IF(N132="snížená",J132,0)</f>
        <v>0</v>
      </c>
      <c r="BG132" s="191">
        <f>IF(N132="zákl. přenesená",J132,0)</f>
        <v>0</v>
      </c>
      <c r="BH132" s="191">
        <f>IF(N132="sníž. přenesená",J132,0)</f>
        <v>0</v>
      </c>
      <c r="BI132" s="191">
        <f>IF(N132="nulová",J132,0)</f>
        <v>0</v>
      </c>
      <c r="BJ132" s="18" t="s">
        <v>83</v>
      </c>
      <c r="BK132" s="191">
        <f>ROUND(I132*H132,2)</f>
        <v>0</v>
      </c>
      <c r="BL132" s="18" t="s">
        <v>148</v>
      </c>
      <c r="BM132" s="190" t="s">
        <v>589</v>
      </c>
    </row>
    <row r="133" s="13" customFormat="1">
      <c r="A133" s="13"/>
      <c r="B133" s="192"/>
      <c r="C133" s="13"/>
      <c r="D133" s="193" t="s">
        <v>150</v>
      </c>
      <c r="E133" s="13"/>
      <c r="F133" s="195" t="s">
        <v>590</v>
      </c>
      <c r="G133" s="13"/>
      <c r="H133" s="196">
        <v>6.4000000000000004</v>
      </c>
      <c r="I133" s="197"/>
      <c r="J133" s="13"/>
      <c r="K133" s="13"/>
      <c r="L133" s="192"/>
      <c r="M133" s="198"/>
      <c r="N133" s="199"/>
      <c r="O133" s="199"/>
      <c r="P133" s="199"/>
      <c r="Q133" s="199"/>
      <c r="R133" s="199"/>
      <c r="S133" s="199"/>
      <c r="T133" s="20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94" t="s">
        <v>150</v>
      </c>
      <c r="AU133" s="194" t="s">
        <v>85</v>
      </c>
      <c r="AV133" s="13" t="s">
        <v>85</v>
      </c>
      <c r="AW133" s="13" t="s">
        <v>3</v>
      </c>
      <c r="AX133" s="13" t="s">
        <v>83</v>
      </c>
      <c r="AY133" s="194" t="s">
        <v>141</v>
      </c>
    </row>
    <row r="134" s="12" customFormat="1" ht="22.8" customHeight="1">
      <c r="A134" s="12"/>
      <c r="B134" s="165"/>
      <c r="C134" s="12"/>
      <c r="D134" s="166" t="s">
        <v>75</v>
      </c>
      <c r="E134" s="176" t="s">
        <v>444</v>
      </c>
      <c r="F134" s="176" t="s">
        <v>445</v>
      </c>
      <c r="G134" s="12"/>
      <c r="H134" s="12"/>
      <c r="I134" s="168"/>
      <c r="J134" s="177">
        <f>BK134</f>
        <v>0</v>
      </c>
      <c r="K134" s="12"/>
      <c r="L134" s="165"/>
      <c r="M134" s="170"/>
      <c r="N134" s="171"/>
      <c r="O134" s="171"/>
      <c r="P134" s="172">
        <f>P135</f>
        <v>0</v>
      </c>
      <c r="Q134" s="171"/>
      <c r="R134" s="172">
        <f>R135</f>
        <v>0</v>
      </c>
      <c r="S134" s="171"/>
      <c r="T134" s="173">
        <f>T135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66" t="s">
        <v>83</v>
      </c>
      <c r="AT134" s="174" t="s">
        <v>75</v>
      </c>
      <c r="AU134" s="174" t="s">
        <v>83</v>
      </c>
      <c r="AY134" s="166" t="s">
        <v>141</v>
      </c>
      <c r="BK134" s="175">
        <f>BK135</f>
        <v>0</v>
      </c>
    </row>
    <row r="135" s="2" customFormat="1" ht="24.15" customHeight="1">
      <c r="A135" s="37"/>
      <c r="B135" s="178"/>
      <c r="C135" s="179" t="s">
        <v>165</v>
      </c>
      <c r="D135" s="179" t="s">
        <v>143</v>
      </c>
      <c r="E135" s="180" t="s">
        <v>447</v>
      </c>
      <c r="F135" s="181" t="s">
        <v>448</v>
      </c>
      <c r="G135" s="182" t="s">
        <v>186</v>
      </c>
      <c r="H135" s="183">
        <v>102.40600000000001</v>
      </c>
      <c r="I135" s="184"/>
      <c r="J135" s="185">
        <f>ROUND(I135*H135,2)</f>
        <v>0</v>
      </c>
      <c r="K135" s="181" t="s">
        <v>147</v>
      </c>
      <c r="L135" s="38"/>
      <c r="M135" s="209" t="s">
        <v>1</v>
      </c>
      <c r="N135" s="210" t="s">
        <v>41</v>
      </c>
      <c r="O135" s="211"/>
      <c r="P135" s="212">
        <f>O135*H135</f>
        <v>0</v>
      </c>
      <c r="Q135" s="212">
        <v>0</v>
      </c>
      <c r="R135" s="212">
        <f>Q135*H135</f>
        <v>0</v>
      </c>
      <c r="S135" s="212">
        <v>0</v>
      </c>
      <c r="T135" s="213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90" t="s">
        <v>148</v>
      </c>
      <c r="AT135" s="190" t="s">
        <v>143</v>
      </c>
      <c r="AU135" s="190" t="s">
        <v>85</v>
      </c>
      <c r="AY135" s="18" t="s">
        <v>141</v>
      </c>
      <c r="BE135" s="191">
        <f>IF(N135="základní",J135,0)</f>
        <v>0</v>
      </c>
      <c r="BF135" s="191">
        <f>IF(N135="snížená",J135,0)</f>
        <v>0</v>
      </c>
      <c r="BG135" s="191">
        <f>IF(N135="zákl. přenesená",J135,0)</f>
        <v>0</v>
      </c>
      <c r="BH135" s="191">
        <f>IF(N135="sníž. přenesená",J135,0)</f>
        <v>0</v>
      </c>
      <c r="BI135" s="191">
        <f>IF(N135="nulová",J135,0)</f>
        <v>0</v>
      </c>
      <c r="BJ135" s="18" t="s">
        <v>83</v>
      </c>
      <c r="BK135" s="191">
        <f>ROUND(I135*H135,2)</f>
        <v>0</v>
      </c>
      <c r="BL135" s="18" t="s">
        <v>148</v>
      </c>
      <c r="BM135" s="190" t="s">
        <v>591</v>
      </c>
    </row>
    <row r="136" s="2" customFormat="1" ht="6.96" customHeight="1">
      <c r="A136" s="37"/>
      <c r="B136" s="59"/>
      <c r="C136" s="60"/>
      <c r="D136" s="60"/>
      <c r="E136" s="60"/>
      <c r="F136" s="60"/>
      <c r="G136" s="60"/>
      <c r="H136" s="60"/>
      <c r="I136" s="60"/>
      <c r="J136" s="60"/>
      <c r="K136" s="60"/>
      <c r="L136" s="38"/>
      <c r="M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</row>
  </sheetData>
  <autoFilter ref="C122:K135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108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="1" customFormat="1" ht="24.96" customHeight="1">
      <c r="B4" s="21"/>
      <c r="D4" s="22" t="s">
        <v>112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Oprava veřejného prostranství na ul. Javoříčko, Šumperk</v>
      </c>
      <c r="F7" s="31"/>
      <c r="G7" s="31"/>
      <c r="H7" s="31"/>
      <c r="L7" s="21"/>
    </row>
    <row r="8" s="1" customFormat="1" ht="12" customHeight="1">
      <c r="B8" s="21"/>
      <c r="D8" s="31" t="s">
        <v>113</v>
      </c>
      <c r="L8" s="21"/>
    </row>
    <row r="9" s="2" customFormat="1" ht="16.5" customHeight="1">
      <c r="A9" s="37"/>
      <c r="B9" s="38"/>
      <c r="C9" s="37"/>
      <c r="D9" s="37"/>
      <c r="E9" s="128" t="s">
        <v>114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115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592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16. 5. 2025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">
        <v>1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">
        <v>26</v>
      </c>
      <c r="F17" s="37"/>
      <c r="G17" s="37"/>
      <c r="H17" s="37"/>
      <c r="I17" s="31" t="s">
        <v>27</v>
      </c>
      <c r="J17" s="26" t="s">
        <v>1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28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27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30</v>
      </c>
      <c r="E22" s="37"/>
      <c r="F22" s="37"/>
      <c r="G22" s="37"/>
      <c r="H22" s="37"/>
      <c r="I22" s="31" t="s">
        <v>25</v>
      </c>
      <c r="J22" s="26" t="s">
        <v>1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31</v>
      </c>
      <c r="F23" s="37"/>
      <c r="G23" s="37"/>
      <c r="H23" s="37"/>
      <c r="I23" s="31" t="s">
        <v>27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33</v>
      </c>
      <c r="E25" s="37"/>
      <c r="F25" s="37"/>
      <c r="G25" s="37"/>
      <c r="H25" s="37"/>
      <c r="I25" s="31" t="s">
        <v>25</v>
      </c>
      <c r="J25" s="26" t="s">
        <v>1</v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34</v>
      </c>
      <c r="F26" s="37"/>
      <c r="G26" s="37"/>
      <c r="H26" s="37"/>
      <c r="I26" s="31" t="s">
        <v>27</v>
      </c>
      <c r="J26" s="26" t="s">
        <v>1</v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35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36</v>
      </c>
      <c r="E32" s="37"/>
      <c r="F32" s="37"/>
      <c r="G32" s="37"/>
      <c r="H32" s="37"/>
      <c r="I32" s="37"/>
      <c r="J32" s="95">
        <f>ROUND(J122,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38</v>
      </c>
      <c r="G34" s="37"/>
      <c r="H34" s="37"/>
      <c r="I34" s="42" t="s">
        <v>37</v>
      </c>
      <c r="J34" s="42" t="s">
        <v>39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40</v>
      </c>
      <c r="E35" s="31" t="s">
        <v>41</v>
      </c>
      <c r="F35" s="134">
        <f>ROUND((SUM(BE122:BE131)),  2)</f>
        <v>0</v>
      </c>
      <c r="G35" s="37"/>
      <c r="H35" s="37"/>
      <c r="I35" s="135">
        <v>0.20999999999999999</v>
      </c>
      <c r="J35" s="134">
        <f>ROUND(((SUM(BE122:BE131))*I35), 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42</v>
      </c>
      <c r="F36" s="134">
        <f>ROUND((SUM(BF122:BF131)),  2)</f>
        <v>0</v>
      </c>
      <c r="G36" s="37"/>
      <c r="H36" s="37"/>
      <c r="I36" s="135">
        <v>0.12</v>
      </c>
      <c r="J36" s="134">
        <f>ROUND(((SUM(BF122:BF131))*I36), 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34">
        <f>ROUND((SUM(BG122:BG131)), 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44</v>
      </c>
      <c r="F38" s="134">
        <f>ROUND((SUM(BH122:BH131)),  2)</f>
        <v>0</v>
      </c>
      <c r="G38" s="37"/>
      <c r="H38" s="37"/>
      <c r="I38" s="135">
        <v>0.12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45</v>
      </c>
      <c r="F39" s="134">
        <f>ROUND((SUM(BI122:BI131)), 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46</v>
      </c>
      <c r="E41" s="80"/>
      <c r="F41" s="80"/>
      <c r="G41" s="138" t="s">
        <v>47</v>
      </c>
      <c r="H41" s="139" t="s">
        <v>48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49</v>
      </c>
      <c r="E50" s="56"/>
      <c r="F50" s="56"/>
      <c r="G50" s="55" t="s">
        <v>50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51</v>
      </c>
      <c r="E61" s="40"/>
      <c r="F61" s="142" t="s">
        <v>52</v>
      </c>
      <c r="G61" s="57" t="s">
        <v>51</v>
      </c>
      <c r="H61" s="40"/>
      <c r="I61" s="40"/>
      <c r="J61" s="143" t="s">
        <v>52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53</v>
      </c>
      <c r="E65" s="58"/>
      <c r="F65" s="58"/>
      <c r="G65" s="55" t="s">
        <v>54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51</v>
      </c>
      <c r="E76" s="40"/>
      <c r="F76" s="142" t="s">
        <v>52</v>
      </c>
      <c r="G76" s="57" t="s">
        <v>51</v>
      </c>
      <c r="H76" s="40"/>
      <c r="I76" s="40"/>
      <c r="J76" s="143" t="s">
        <v>52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117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Oprava veřejného prostranství na ul. Javoříčko, Šumperk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113</v>
      </c>
      <c r="L86" s="21"/>
    </row>
    <row r="87" s="2" customFormat="1" ht="16.5" customHeight="1">
      <c r="A87" s="37"/>
      <c r="B87" s="38"/>
      <c r="C87" s="37"/>
      <c r="D87" s="37"/>
      <c r="E87" s="128" t="s">
        <v>114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115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 xml:space="preserve">SO 1000 - Ostatní  náklady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>Šumperk</v>
      </c>
      <c r="G91" s="37"/>
      <c r="H91" s="37"/>
      <c r="I91" s="31" t="s">
        <v>22</v>
      </c>
      <c r="J91" s="68" t="str">
        <f>IF(J14="","",J14)</f>
        <v>16. 5. 2025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7"/>
      <c r="E93" s="37"/>
      <c r="F93" s="26" t="str">
        <f>E17</f>
        <v xml:space="preserve">Město  Šumperk</v>
      </c>
      <c r="G93" s="37"/>
      <c r="H93" s="37"/>
      <c r="I93" s="31" t="s">
        <v>30</v>
      </c>
      <c r="J93" s="35" t="str">
        <f>E23</f>
        <v xml:space="preserve">Ing.Zdeněk  Vitásek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7"/>
      <c r="E94" s="37"/>
      <c r="F94" s="26" t="str">
        <f>IF(E20="","",E20)</f>
        <v>Vyplň údaj</v>
      </c>
      <c r="G94" s="37"/>
      <c r="H94" s="37"/>
      <c r="I94" s="31" t="s">
        <v>33</v>
      </c>
      <c r="J94" s="35" t="str">
        <f>E26</f>
        <v xml:space="preserve">Martin  Pniok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118</v>
      </c>
      <c r="D96" s="136"/>
      <c r="E96" s="136"/>
      <c r="F96" s="136"/>
      <c r="G96" s="136"/>
      <c r="H96" s="136"/>
      <c r="I96" s="136"/>
      <c r="J96" s="145" t="s">
        <v>119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120</v>
      </c>
      <c r="D98" s="37"/>
      <c r="E98" s="37"/>
      <c r="F98" s="37"/>
      <c r="G98" s="37"/>
      <c r="H98" s="37"/>
      <c r="I98" s="37"/>
      <c r="J98" s="95">
        <f>J122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121</v>
      </c>
    </row>
    <row r="99" s="9" customFormat="1" ht="24.96" customHeight="1">
      <c r="A99" s="9"/>
      <c r="B99" s="147"/>
      <c r="C99" s="9"/>
      <c r="D99" s="148" t="s">
        <v>593</v>
      </c>
      <c r="E99" s="149"/>
      <c r="F99" s="149"/>
      <c r="G99" s="149"/>
      <c r="H99" s="149"/>
      <c r="I99" s="149"/>
      <c r="J99" s="150">
        <f>J123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594</v>
      </c>
      <c r="E100" s="153"/>
      <c r="F100" s="153"/>
      <c r="G100" s="153"/>
      <c r="H100" s="153"/>
      <c r="I100" s="153"/>
      <c r="J100" s="154">
        <f>J124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7"/>
      <c r="B101" s="38"/>
      <c r="C101" s="37"/>
      <c r="D101" s="37"/>
      <c r="E101" s="37"/>
      <c r="F101" s="37"/>
      <c r="G101" s="37"/>
      <c r="H101" s="37"/>
      <c r="I101" s="37"/>
      <c r="J101" s="37"/>
      <c r="K101" s="37"/>
      <c r="L101" s="54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="2" customFormat="1" ht="6.96" customHeight="1">
      <c r="A102" s="37"/>
      <c r="B102" s="59"/>
      <c r="C102" s="60"/>
      <c r="D102" s="60"/>
      <c r="E102" s="60"/>
      <c r="F102" s="60"/>
      <c r="G102" s="60"/>
      <c r="H102" s="60"/>
      <c r="I102" s="60"/>
      <c r="J102" s="60"/>
      <c r="K102" s="60"/>
      <c r="L102" s="54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6" s="2" customFormat="1" ht="6.96" customHeight="1">
      <c r="A106" s="37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4.96" customHeight="1">
      <c r="A107" s="37"/>
      <c r="B107" s="38"/>
      <c r="C107" s="22" t="s">
        <v>126</v>
      </c>
      <c r="D107" s="37"/>
      <c r="E107" s="37"/>
      <c r="F107" s="37"/>
      <c r="G107" s="37"/>
      <c r="H107" s="37"/>
      <c r="I107" s="37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38"/>
      <c r="C108" s="37"/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16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7"/>
      <c r="D110" s="37"/>
      <c r="E110" s="128" t="str">
        <f>E7</f>
        <v>Oprava veřejného prostranství na ul. Javoříčko, Šumperk</v>
      </c>
      <c r="F110" s="31"/>
      <c r="G110" s="31"/>
      <c r="H110" s="31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1" customFormat="1" ht="12" customHeight="1">
      <c r="B111" s="21"/>
      <c r="C111" s="31" t="s">
        <v>113</v>
      </c>
      <c r="L111" s="21"/>
    </row>
    <row r="112" s="2" customFormat="1" ht="16.5" customHeight="1">
      <c r="A112" s="37"/>
      <c r="B112" s="38"/>
      <c r="C112" s="37"/>
      <c r="D112" s="37"/>
      <c r="E112" s="128" t="s">
        <v>114</v>
      </c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115</v>
      </c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7"/>
      <c r="D114" s="37"/>
      <c r="E114" s="66" t="str">
        <f>E11</f>
        <v xml:space="preserve">SO 1000 - Ostatní  náklady</v>
      </c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7"/>
      <c r="E116" s="37"/>
      <c r="F116" s="26" t="str">
        <f>F14</f>
        <v>Šumperk</v>
      </c>
      <c r="G116" s="37"/>
      <c r="H116" s="37"/>
      <c r="I116" s="31" t="s">
        <v>22</v>
      </c>
      <c r="J116" s="68" t="str">
        <f>IF(J14="","",J14)</f>
        <v>16. 5. 2025</v>
      </c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24</v>
      </c>
      <c r="D118" s="37"/>
      <c r="E118" s="37"/>
      <c r="F118" s="26" t="str">
        <f>E17</f>
        <v xml:space="preserve">Město  Šumperk</v>
      </c>
      <c r="G118" s="37"/>
      <c r="H118" s="37"/>
      <c r="I118" s="31" t="s">
        <v>30</v>
      </c>
      <c r="J118" s="35" t="str">
        <f>E23</f>
        <v xml:space="preserve">Ing.Zdeněk  Vitásek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28</v>
      </c>
      <c r="D119" s="37"/>
      <c r="E119" s="37"/>
      <c r="F119" s="26" t="str">
        <f>IF(E20="","",E20)</f>
        <v>Vyplň údaj</v>
      </c>
      <c r="G119" s="37"/>
      <c r="H119" s="37"/>
      <c r="I119" s="31" t="s">
        <v>33</v>
      </c>
      <c r="J119" s="35" t="str">
        <f>E26</f>
        <v xml:space="preserve">Martin  Pniok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55"/>
      <c r="B121" s="156"/>
      <c r="C121" s="157" t="s">
        <v>127</v>
      </c>
      <c r="D121" s="158" t="s">
        <v>61</v>
      </c>
      <c r="E121" s="158" t="s">
        <v>57</v>
      </c>
      <c r="F121" s="158" t="s">
        <v>58</v>
      </c>
      <c r="G121" s="158" t="s">
        <v>128</v>
      </c>
      <c r="H121" s="158" t="s">
        <v>129</v>
      </c>
      <c r="I121" s="158" t="s">
        <v>130</v>
      </c>
      <c r="J121" s="158" t="s">
        <v>119</v>
      </c>
      <c r="K121" s="159" t="s">
        <v>131</v>
      </c>
      <c r="L121" s="160"/>
      <c r="M121" s="85" t="s">
        <v>1</v>
      </c>
      <c r="N121" s="86" t="s">
        <v>40</v>
      </c>
      <c r="O121" s="86" t="s">
        <v>132</v>
      </c>
      <c r="P121" s="86" t="s">
        <v>133</v>
      </c>
      <c r="Q121" s="86" t="s">
        <v>134</v>
      </c>
      <c r="R121" s="86" t="s">
        <v>135</v>
      </c>
      <c r="S121" s="86" t="s">
        <v>136</v>
      </c>
      <c r="T121" s="87" t="s">
        <v>137</v>
      </c>
      <c r="U121" s="155"/>
      <c r="V121" s="155"/>
      <c r="W121" s="155"/>
      <c r="X121" s="155"/>
      <c r="Y121" s="155"/>
      <c r="Z121" s="155"/>
      <c r="AA121" s="155"/>
      <c r="AB121" s="155"/>
      <c r="AC121" s="155"/>
      <c r="AD121" s="155"/>
      <c r="AE121" s="155"/>
    </row>
    <row r="122" s="2" customFormat="1" ht="22.8" customHeight="1">
      <c r="A122" s="37"/>
      <c r="B122" s="38"/>
      <c r="C122" s="92" t="s">
        <v>138</v>
      </c>
      <c r="D122" s="37"/>
      <c r="E122" s="37"/>
      <c r="F122" s="37"/>
      <c r="G122" s="37"/>
      <c r="H122" s="37"/>
      <c r="I122" s="37"/>
      <c r="J122" s="161">
        <f>BK122</f>
        <v>0</v>
      </c>
      <c r="K122" s="37"/>
      <c r="L122" s="38"/>
      <c r="M122" s="88"/>
      <c r="N122" s="72"/>
      <c r="O122" s="89"/>
      <c r="P122" s="162">
        <f>P123</f>
        <v>0</v>
      </c>
      <c r="Q122" s="89"/>
      <c r="R122" s="162">
        <f>R123</f>
        <v>0</v>
      </c>
      <c r="S122" s="89"/>
      <c r="T122" s="163">
        <f>T123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8" t="s">
        <v>75</v>
      </c>
      <c r="AU122" s="18" t="s">
        <v>121</v>
      </c>
      <c r="BK122" s="164">
        <f>BK123</f>
        <v>0</v>
      </c>
    </row>
    <row r="123" s="12" customFormat="1" ht="25.92" customHeight="1">
      <c r="A123" s="12"/>
      <c r="B123" s="165"/>
      <c r="C123" s="12"/>
      <c r="D123" s="166" t="s">
        <v>75</v>
      </c>
      <c r="E123" s="167" t="s">
        <v>595</v>
      </c>
      <c r="F123" s="167" t="s">
        <v>596</v>
      </c>
      <c r="G123" s="12"/>
      <c r="H123" s="12"/>
      <c r="I123" s="168"/>
      <c r="J123" s="169">
        <f>BK123</f>
        <v>0</v>
      </c>
      <c r="K123" s="12"/>
      <c r="L123" s="165"/>
      <c r="M123" s="170"/>
      <c r="N123" s="171"/>
      <c r="O123" s="171"/>
      <c r="P123" s="172">
        <f>P124</f>
        <v>0</v>
      </c>
      <c r="Q123" s="171"/>
      <c r="R123" s="172">
        <f>R124</f>
        <v>0</v>
      </c>
      <c r="S123" s="171"/>
      <c r="T123" s="173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6" t="s">
        <v>148</v>
      </c>
      <c r="AT123" s="174" t="s">
        <v>75</v>
      </c>
      <c r="AU123" s="174" t="s">
        <v>76</v>
      </c>
      <c r="AY123" s="166" t="s">
        <v>141</v>
      </c>
      <c r="BK123" s="175">
        <f>BK124</f>
        <v>0</v>
      </c>
    </row>
    <row r="124" s="12" customFormat="1" ht="22.8" customHeight="1">
      <c r="A124" s="12"/>
      <c r="B124" s="165"/>
      <c r="C124" s="12"/>
      <c r="D124" s="166" t="s">
        <v>75</v>
      </c>
      <c r="E124" s="176" t="s">
        <v>597</v>
      </c>
      <c r="F124" s="176" t="s">
        <v>596</v>
      </c>
      <c r="G124" s="12"/>
      <c r="H124" s="12"/>
      <c r="I124" s="168"/>
      <c r="J124" s="177">
        <f>BK124</f>
        <v>0</v>
      </c>
      <c r="K124" s="12"/>
      <c r="L124" s="165"/>
      <c r="M124" s="170"/>
      <c r="N124" s="171"/>
      <c r="O124" s="171"/>
      <c r="P124" s="172">
        <f>SUM(P125:P131)</f>
        <v>0</v>
      </c>
      <c r="Q124" s="171"/>
      <c r="R124" s="172">
        <f>SUM(R125:R131)</f>
        <v>0</v>
      </c>
      <c r="S124" s="171"/>
      <c r="T124" s="173">
        <f>SUM(T125:T131)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6" t="s">
        <v>148</v>
      </c>
      <c r="AT124" s="174" t="s">
        <v>75</v>
      </c>
      <c r="AU124" s="174" t="s">
        <v>83</v>
      </c>
      <c r="AY124" s="166" t="s">
        <v>141</v>
      </c>
      <c r="BK124" s="175">
        <f>SUM(BK125:BK131)</f>
        <v>0</v>
      </c>
    </row>
    <row r="125" s="2" customFormat="1" ht="16.5" customHeight="1">
      <c r="A125" s="37"/>
      <c r="B125" s="178"/>
      <c r="C125" s="179" t="s">
        <v>83</v>
      </c>
      <c r="D125" s="179" t="s">
        <v>143</v>
      </c>
      <c r="E125" s="180" t="s">
        <v>598</v>
      </c>
      <c r="F125" s="181" t="s">
        <v>599</v>
      </c>
      <c r="G125" s="182" t="s">
        <v>600</v>
      </c>
      <c r="H125" s="183">
        <v>1</v>
      </c>
      <c r="I125" s="184"/>
      <c r="J125" s="185">
        <f>ROUND(I125*H125,2)</f>
        <v>0</v>
      </c>
      <c r="K125" s="181" t="s">
        <v>1</v>
      </c>
      <c r="L125" s="38"/>
      <c r="M125" s="186" t="s">
        <v>1</v>
      </c>
      <c r="N125" s="187" t="s">
        <v>41</v>
      </c>
      <c r="O125" s="76"/>
      <c r="P125" s="188">
        <f>O125*H125</f>
        <v>0</v>
      </c>
      <c r="Q125" s="188">
        <v>0</v>
      </c>
      <c r="R125" s="188">
        <f>Q125*H125</f>
        <v>0</v>
      </c>
      <c r="S125" s="188">
        <v>0</v>
      </c>
      <c r="T125" s="189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90" t="s">
        <v>601</v>
      </c>
      <c r="AT125" s="190" t="s">
        <v>143</v>
      </c>
      <c r="AU125" s="190" t="s">
        <v>85</v>
      </c>
      <c r="AY125" s="18" t="s">
        <v>141</v>
      </c>
      <c r="BE125" s="191">
        <f>IF(N125="základní",J125,0)</f>
        <v>0</v>
      </c>
      <c r="BF125" s="191">
        <f>IF(N125="snížená",J125,0)</f>
        <v>0</v>
      </c>
      <c r="BG125" s="191">
        <f>IF(N125="zákl. přenesená",J125,0)</f>
        <v>0</v>
      </c>
      <c r="BH125" s="191">
        <f>IF(N125="sníž. přenesená",J125,0)</f>
        <v>0</v>
      </c>
      <c r="BI125" s="191">
        <f>IF(N125="nulová",J125,0)</f>
        <v>0</v>
      </c>
      <c r="BJ125" s="18" t="s">
        <v>83</v>
      </c>
      <c r="BK125" s="191">
        <f>ROUND(I125*H125,2)</f>
        <v>0</v>
      </c>
      <c r="BL125" s="18" t="s">
        <v>601</v>
      </c>
      <c r="BM125" s="190" t="s">
        <v>602</v>
      </c>
    </row>
    <row r="126" s="15" customFormat="1">
      <c r="A126" s="15"/>
      <c r="B126" s="224"/>
      <c r="C126" s="15"/>
      <c r="D126" s="193" t="s">
        <v>150</v>
      </c>
      <c r="E126" s="225" t="s">
        <v>1</v>
      </c>
      <c r="F126" s="226" t="s">
        <v>603</v>
      </c>
      <c r="G126" s="15"/>
      <c r="H126" s="225" t="s">
        <v>1</v>
      </c>
      <c r="I126" s="227"/>
      <c r="J126" s="15"/>
      <c r="K126" s="15"/>
      <c r="L126" s="224"/>
      <c r="M126" s="228"/>
      <c r="N126" s="229"/>
      <c r="O126" s="229"/>
      <c r="P126" s="229"/>
      <c r="Q126" s="229"/>
      <c r="R126" s="229"/>
      <c r="S126" s="229"/>
      <c r="T126" s="230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25" t="s">
        <v>150</v>
      </c>
      <c r="AU126" s="225" t="s">
        <v>85</v>
      </c>
      <c r="AV126" s="15" t="s">
        <v>83</v>
      </c>
      <c r="AW126" s="15" t="s">
        <v>32</v>
      </c>
      <c r="AX126" s="15" t="s">
        <v>76</v>
      </c>
      <c r="AY126" s="225" t="s">
        <v>141</v>
      </c>
    </row>
    <row r="127" s="13" customFormat="1">
      <c r="A127" s="13"/>
      <c r="B127" s="192"/>
      <c r="C127" s="13"/>
      <c r="D127" s="193" t="s">
        <v>150</v>
      </c>
      <c r="E127" s="194" t="s">
        <v>1</v>
      </c>
      <c r="F127" s="195" t="s">
        <v>83</v>
      </c>
      <c r="G127" s="13"/>
      <c r="H127" s="196">
        <v>1</v>
      </c>
      <c r="I127" s="197"/>
      <c r="J127" s="13"/>
      <c r="K127" s="13"/>
      <c r="L127" s="192"/>
      <c r="M127" s="198"/>
      <c r="N127" s="199"/>
      <c r="O127" s="199"/>
      <c r="P127" s="199"/>
      <c r="Q127" s="199"/>
      <c r="R127" s="199"/>
      <c r="S127" s="199"/>
      <c r="T127" s="200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194" t="s">
        <v>150</v>
      </c>
      <c r="AU127" s="194" t="s">
        <v>85</v>
      </c>
      <c r="AV127" s="13" t="s">
        <v>85</v>
      </c>
      <c r="AW127" s="13" t="s">
        <v>32</v>
      </c>
      <c r="AX127" s="13" t="s">
        <v>83</v>
      </c>
      <c r="AY127" s="194" t="s">
        <v>141</v>
      </c>
    </row>
    <row r="128" s="2" customFormat="1" ht="55.5" customHeight="1">
      <c r="A128" s="37"/>
      <c r="B128" s="178"/>
      <c r="C128" s="179" t="s">
        <v>85</v>
      </c>
      <c r="D128" s="179" t="s">
        <v>143</v>
      </c>
      <c r="E128" s="180" t="s">
        <v>604</v>
      </c>
      <c r="F128" s="181" t="s">
        <v>605</v>
      </c>
      <c r="G128" s="182" t="s">
        <v>600</v>
      </c>
      <c r="H128" s="183">
        <v>1</v>
      </c>
      <c r="I128" s="184"/>
      <c r="J128" s="185">
        <f>ROUND(I128*H128,2)</f>
        <v>0</v>
      </c>
      <c r="K128" s="181" t="s">
        <v>1</v>
      </c>
      <c r="L128" s="38"/>
      <c r="M128" s="186" t="s">
        <v>1</v>
      </c>
      <c r="N128" s="187" t="s">
        <v>41</v>
      </c>
      <c r="O128" s="76"/>
      <c r="P128" s="188">
        <f>O128*H128</f>
        <v>0</v>
      </c>
      <c r="Q128" s="188">
        <v>0</v>
      </c>
      <c r="R128" s="188">
        <f>Q128*H128</f>
        <v>0</v>
      </c>
      <c r="S128" s="188">
        <v>0</v>
      </c>
      <c r="T128" s="189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90" t="s">
        <v>601</v>
      </c>
      <c r="AT128" s="190" t="s">
        <v>143</v>
      </c>
      <c r="AU128" s="190" t="s">
        <v>85</v>
      </c>
      <c r="AY128" s="18" t="s">
        <v>141</v>
      </c>
      <c r="BE128" s="191">
        <f>IF(N128="základní",J128,0)</f>
        <v>0</v>
      </c>
      <c r="BF128" s="191">
        <f>IF(N128="snížená",J128,0)</f>
        <v>0</v>
      </c>
      <c r="BG128" s="191">
        <f>IF(N128="zákl. přenesená",J128,0)</f>
        <v>0</v>
      </c>
      <c r="BH128" s="191">
        <f>IF(N128="sníž. přenesená",J128,0)</f>
        <v>0</v>
      </c>
      <c r="BI128" s="191">
        <f>IF(N128="nulová",J128,0)</f>
        <v>0</v>
      </c>
      <c r="BJ128" s="18" t="s">
        <v>83</v>
      </c>
      <c r="BK128" s="191">
        <f>ROUND(I128*H128,2)</f>
        <v>0</v>
      </c>
      <c r="BL128" s="18" t="s">
        <v>601</v>
      </c>
      <c r="BM128" s="190" t="s">
        <v>606</v>
      </c>
    </row>
    <row r="129" s="2" customFormat="1" ht="24.15" customHeight="1">
      <c r="A129" s="37"/>
      <c r="B129" s="178"/>
      <c r="C129" s="179" t="s">
        <v>156</v>
      </c>
      <c r="D129" s="179" t="s">
        <v>143</v>
      </c>
      <c r="E129" s="180" t="s">
        <v>607</v>
      </c>
      <c r="F129" s="181" t="s">
        <v>608</v>
      </c>
      <c r="G129" s="182" t="s">
        <v>600</v>
      </c>
      <c r="H129" s="183">
        <v>1</v>
      </c>
      <c r="I129" s="184"/>
      <c r="J129" s="185">
        <f>ROUND(I129*H129,2)</f>
        <v>0</v>
      </c>
      <c r="K129" s="181" t="s">
        <v>1</v>
      </c>
      <c r="L129" s="38"/>
      <c r="M129" s="186" t="s">
        <v>1</v>
      </c>
      <c r="N129" s="187" t="s">
        <v>41</v>
      </c>
      <c r="O129" s="76"/>
      <c r="P129" s="188">
        <f>O129*H129</f>
        <v>0</v>
      </c>
      <c r="Q129" s="188">
        <v>0</v>
      </c>
      <c r="R129" s="188">
        <f>Q129*H129</f>
        <v>0</v>
      </c>
      <c r="S129" s="188">
        <v>0</v>
      </c>
      <c r="T129" s="189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0" t="s">
        <v>601</v>
      </c>
      <c r="AT129" s="190" t="s">
        <v>143</v>
      </c>
      <c r="AU129" s="190" t="s">
        <v>85</v>
      </c>
      <c r="AY129" s="18" t="s">
        <v>141</v>
      </c>
      <c r="BE129" s="191">
        <f>IF(N129="základní",J129,0)</f>
        <v>0</v>
      </c>
      <c r="BF129" s="191">
        <f>IF(N129="snížená",J129,0)</f>
        <v>0</v>
      </c>
      <c r="BG129" s="191">
        <f>IF(N129="zákl. přenesená",J129,0)</f>
        <v>0</v>
      </c>
      <c r="BH129" s="191">
        <f>IF(N129="sníž. přenesená",J129,0)</f>
        <v>0</v>
      </c>
      <c r="BI129" s="191">
        <f>IF(N129="nulová",J129,0)</f>
        <v>0</v>
      </c>
      <c r="BJ129" s="18" t="s">
        <v>83</v>
      </c>
      <c r="BK129" s="191">
        <f>ROUND(I129*H129,2)</f>
        <v>0</v>
      </c>
      <c r="BL129" s="18" t="s">
        <v>601</v>
      </c>
      <c r="BM129" s="190" t="s">
        <v>609</v>
      </c>
    </row>
    <row r="130" s="2" customFormat="1" ht="16.5" customHeight="1">
      <c r="A130" s="37"/>
      <c r="B130" s="178"/>
      <c r="C130" s="179" t="s">
        <v>148</v>
      </c>
      <c r="D130" s="179" t="s">
        <v>143</v>
      </c>
      <c r="E130" s="180" t="s">
        <v>610</v>
      </c>
      <c r="F130" s="181" t="s">
        <v>611</v>
      </c>
      <c r="G130" s="182" t="s">
        <v>600</v>
      </c>
      <c r="H130" s="183">
        <v>1</v>
      </c>
      <c r="I130" s="184"/>
      <c r="J130" s="185">
        <f>ROUND(I130*H130,2)</f>
        <v>0</v>
      </c>
      <c r="K130" s="181" t="s">
        <v>147</v>
      </c>
      <c r="L130" s="38"/>
      <c r="M130" s="186" t="s">
        <v>1</v>
      </c>
      <c r="N130" s="187" t="s">
        <v>41</v>
      </c>
      <c r="O130" s="76"/>
      <c r="P130" s="188">
        <f>O130*H130</f>
        <v>0</v>
      </c>
      <c r="Q130" s="188">
        <v>0</v>
      </c>
      <c r="R130" s="188">
        <f>Q130*H130</f>
        <v>0</v>
      </c>
      <c r="S130" s="188">
        <v>0</v>
      </c>
      <c r="T130" s="189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0" t="s">
        <v>601</v>
      </c>
      <c r="AT130" s="190" t="s">
        <v>143</v>
      </c>
      <c r="AU130" s="190" t="s">
        <v>85</v>
      </c>
      <c r="AY130" s="18" t="s">
        <v>141</v>
      </c>
      <c r="BE130" s="191">
        <f>IF(N130="základní",J130,0)</f>
        <v>0</v>
      </c>
      <c r="BF130" s="191">
        <f>IF(N130="snížená",J130,0)</f>
        <v>0</v>
      </c>
      <c r="BG130" s="191">
        <f>IF(N130="zákl. přenesená",J130,0)</f>
        <v>0</v>
      </c>
      <c r="BH130" s="191">
        <f>IF(N130="sníž. přenesená",J130,0)</f>
        <v>0</v>
      </c>
      <c r="BI130" s="191">
        <f>IF(N130="nulová",J130,0)</f>
        <v>0</v>
      </c>
      <c r="BJ130" s="18" t="s">
        <v>83</v>
      </c>
      <c r="BK130" s="191">
        <f>ROUND(I130*H130,2)</f>
        <v>0</v>
      </c>
      <c r="BL130" s="18" t="s">
        <v>601</v>
      </c>
      <c r="BM130" s="190" t="s">
        <v>612</v>
      </c>
    </row>
    <row r="131" s="2" customFormat="1" ht="16.5" customHeight="1">
      <c r="A131" s="37"/>
      <c r="B131" s="178"/>
      <c r="C131" s="179" t="s">
        <v>165</v>
      </c>
      <c r="D131" s="179" t="s">
        <v>143</v>
      </c>
      <c r="E131" s="180" t="s">
        <v>613</v>
      </c>
      <c r="F131" s="181" t="s">
        <v>614</v>
      </c>
      <c r="G131" s="182" t="s">
        <v>600</v>
      </c>
      <c r="H131" s="183">
        <v>1</v>
      </c>
      <c r="I131" s="184"/>
      <c r="J131" s="185">
        <f>ROUND(I131*H131,2)</f>
        <v>0</v>
      </c>
      <c r="K131" s="181" t="s">
        <v>1</v>
      </c>
      <c r="L131" s="38"/>
      <c r="M131" s="209" t="s">
        <v>1</v>
      </c>
      <c r="N131" s="210" t="s">
        <v>41</v>
      </c>
      <c r="O131" s="211"/>
      <c r="P131" s="212">
        <f>O131*H131</f>
        <v>0</v>
      </c>
      <c r="Q131" s="212">
        <v>0</v>
      </c>
      <c r="R131" s="212">
        <f>Q131*H131</f>
        <v>0</v>
      </c>
      <c r="S131" s="212">
        <v>0</v>
      </c>
      <c r="T131" s="213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0" t="s">
        <v>601</v>
      </c>
      <c r="AT131" s="190" t="s">
        <v>143</v>
      </c>
      <c r="AU131" s="190" t="s">
        <v>85</v>
      </c>
      <c r="AY131" s="18" t="s">
        <v>141</v>
      </c>
      <c r="BE131" s="191">
        <f>IF(N131="základní",J131,0)</f>
        <v>0</v>
      </c>
      <c r="BF131" s="191">
        <f>IF(N131="snížená",J131,0)</f>
        <v>0</v>
      </c>
      <c r="BG131" s="191">
        <f>IF(N131="zákl. přenesená",J131,0)</f>
        <v>0</v>
      </c>
      <c r="BH131" s="191">
        <f>IF(N131="sníž. přenesená",J131,0)</f>
        <v>0</v>
      </c>
      <c r="BI131" s="191">
        <f>IF(N131="nulová",J131,0)</f>
        <v>0</v>
      </c>
      <c r="BJ131" s="18" t="s">
        <v>83</v>
      </c>
      <c r="BK131" s="191">
        <f>ROUND(I131*H131,2)</f>
        <v>0</v>
      </c>
      <c r="BL131" s="18" t="s">
        <v>601</v>
      </c>
      <c r="BM131" s="190" t="s">
        <v>615</v>
      </c>
    </row>
    <row r="132" s="2" customFormat="1" ht="6.96" customHeight="1">
      <c r="A132" s="37"/>
      <c r="B132" s="59"/>
      <c r="C132" s="60"/>
      <c r="D132" s="60"/>
      <c r="E132" s="60"/>
      <c r="F132" s="60"/>
      <c r="G132" s="60"/>
      <c r="H132" s="60"/>
      <c r="I132" s="60"/>
      <c r="J132" s="60"/>
      <c r="K132" s="60"/>
      <c r="L132" s="38"/>
      <c r="M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</row>
  </sheetData>
  <autoFilter ref="C121:K131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111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="1" customFormat="1" ht="24.96" customHeight="1">
      <c r="B4" s="21"/>
      <c r="D4" s="22" t="s">
        <v>112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Oprava veřejného prostranství na ul. Javoříčko, Šumperk</v>
      </c>
      <c r="F7" s="31"/>
      <c r="G7" s="31"/>
      <c r="H7" s="31"/>
      <c r="L7" s="21"/>
    </row>
    <row r="8" s="1" customFormat="1" ht="12" customHeight="1">
      <c r="B8" s="21"/>
      <c r="D8" s="31" t="s">
        <v>113</v>
      </c>
      <c r="L8" s="21"/>
    </row>
    <row r="9" s="2" customFormat="1" ht="16.5" customHeight="1">
      <c r="A9" s="37"/>
      <c r="B9" s="38"/>
      <c r="C9" s="37"/>
      <c r="D9" s="37"/>
      <c r="E9" s="128" t="s">
        <v>114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115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616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16. 5. 2025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">
        <v>1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">
        <v>26</v>
      </c>
      <c r="F17" s="37"/>
      <c r="G17" s="37"/>
      <c r="H17" s="37"/>
      <c r="I17" s="31" t="s">
        <v>27</v>
      </c>
      <c r="J17" s="26" t="s">
        <v>1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28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27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30</v>
      </c>
      <c r="E22" s="37"/>
      <c r="F22" s="37"/>
      <c r="G22" s="37"/>
      <c r="H22" s="37"/>
      <c r="I22" s="31" t="s">
        <v>25</v>
      </c>
      <c r="J22" s="26" t="s">
        <v>1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31</v>
      </c>
      <c r="F23" s="37"/>
      <c r="G23" s="37"/>
      <c r="H23" s="37"/>
      <c r="I23" s="31" t="s">
        <v>27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33</v>
      </c>
      <c r="E25" s="37"/>
      <c r="F25" s="37"/>
      <c r="G25" s="37"/>
      <c r="H25" s="37"/>
      <c r="I25" s="31" t="s">
        <v>25</v>
      </c>
      <c r="J25" s="26" t="s">
        <v>1</v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34</v>
      </c>
      <c r="F26" s="37"/>
      <c r="G26" s="37"/>
      <c r="H26" s="37"/>
      <c r="I26" s="31" t="s">
        <v>27</v>
      </c>
      <c r="J26" s="26" t="s">
        <v>1</v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35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36</v>
      </c>
      <c r="E32" s="37"/>
      <c r="F32" s="37"/>
      <c r="G32" s="37"/>
      <c r="H32" s="37"/>
      <c r="I32" s="37"/>
      <c r="J32" s="95">
        <f>ROUND(J122,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38</v>
      </c>
      <c r="G34" s="37"/>
      <c r="H34" s="37"/>
      <c r="I34" s="42" t="s">
        <v>37</v>
      </c>
      <c r="J34" s="42" t="s">
        <v>39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40</v>
      </c>
      <c r="E35" s="31" t="s">
        <v>41</v>
      </c>
      <c r="F35" s="134">
        <f>ROUND((SUM(BE122:BE126)),  2)</f>
        <v>0</v>
      </c>
      <c r="G35" s="37"/>
      <c r="H35" s="37"/>
      <c r="I35" s="135">
        <v>0.20999999999999999</v>
      </c>
      <c r="J35" s="134">
        <f>ROUND(((SUM(BE122:BE126))*I35), 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42</v>
      </c>
      <c r="F36" s="134">
        <f>ROUND((SUM(BF122:BF126)),  2)</f>
        <v>0</v>
      </c>
      <c r="G36" s="37"/>
      <c r="H36" s="37"/>
      <c r="I36" s="135">
        <v>0.12</v>
      </c>
      <c r="J36" s="134">
        <f>ROUND(((SUM(BF122:BF126))*I36), 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34">
        <f>ROUND((SUM(BG122:BG126)), 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44</v>
      </c>
      <c r="F38" s="134">
        <f>ROUND((SUM(BH122:BH126)),  2)</f>
        <v>0</v>
      </c>
      <c r="G38" s="37"/>
      <c r="H38" s="37"/>
      <c r="I38" s="135">
        <v>0.12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45</v>
      </c>
      <c r="F39" s="134">
        <f>ROUND((SUM(BI122:BI126)), 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46</v>
      </c>
      <c r="E41" s="80"/>
      <c r="F41" s="80"/>
      <c r="G41" s="138" t="s">
        <v>47</v>
      </c>
      <c r="H41" s="139" t="s">
        <v>48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49</v>
      </c>
      <c r="E50" s="56"/>
      <c r="F50" s="56"/>
      <c r="G50" s="55" t="s">
        <v>50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51</v>
      </c>
      <c r="E61" s="40"/>
      <c r="F61" s="142" t="s">
        <v>52</v>
      </c>
      <c r="G61" s="57" t="s">
        <v>51</v>
      </c>
      <c r="H61" s="40"/>
      <c r="I61" s="40"/>
      <c r="J61" s="143" t="s">
        <v>52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53</v>
      </c>
      <c r="E65" s="58"/>
      <c r="F65" s="58"/>
      <c r="G65" s="55" t="s">
        <v>54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51</v>
      </c>
      <c r="E76" s="40"/>
      <c r="F76" s="142" t="s">
        <v>52</v>
      </c>
      <c r="G76" s="57" t="s">
        <v>51</v>
      </c>
      <c r="H76" s="40"/>
      <c r="I76" s="40"/>
      <c r="J76" s="143" t="s">
        <v>52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117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Oprava veřejného prostranství na ul. Javoříčko, Šumperk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113</v>
      </c>
      <c r="L86" s="21"/>
    </row>
    <row r="87" s="2" customFormat="1" ht="16.5" customHeight="1">
      <c r="A87" s="37"/>
      <c r="B87" s="38"/>
      <c r="C87" s="37"/>
      <c r="D87" s="37"/>
      <c r="E87" s="128" t="s">
        <v>114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115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>SO 1020 - VRN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>Šumperk</v>
      </c>
      <c r="G91" s="37"/>
      <c r="H91" s="37"/>
      <c r="I91" s="31" t="s">
        <v>22</v>
      </c>
      <c r="J91" s="68" t="str">
        <f>IF(J14="","",J14)</f>
        <v>16. 5. 2025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7"/>
      <c r="E93" s="37"/>
      <c r="F93" s="26" t="str">
        <f>E17</f>
        <v xml:space="preserve">Město  Šumperk</v>
      </c>
      <c r="G93" s="37"/>
      <c r="H93" s="37"/>
      <c r="I93" s="31" t="s">
        <v>30</v>
      </c>
      <c r="J93" s="35" t="str">
        <f>E23</f>
        <v xml:space="preserve">Ing.Zdeněk  Vitásek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7"/>
      <c r="E94" s="37"/>
      <c r="F94" s="26" t="str">
        <f>IF(E20="","",E20)</f>
        <v>Vyplň údaj</v>
      </c>
      <c r="G94" s="37"/>
      <c r="H94" s="37"/>
      <c r="I94" s="31" t="s">
        <v>33</v>
      </c>
      <c r="J94" s="35" t="str">
        <f>E26</f>
        <v xml:space="preserve">Martin  Pniok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118</v>
      </c>
      <c r="D96" s="136"/>
      <c r="E96" s="136"/>
      <c r="F96" s="136"/>
      <c r="G96" s="136"/>
      <c r="H96" s="136"/>
      <c r="I96" s="136"/>
      <c r="J96" s="145" t="s">
        <v>119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120</v>
      </c>
      <c r="D98" s="37"/>
      <c r="E98" s="37"/>
      <c r="F98" s="37"/>
      <c r="G98" s="37"/>
      <c r="H98" s="37"/>
      <c r="I98" s="37"/>
      <c r="J98" s="95">
        <f>J122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121</v>
      </c>
    </row>
    <row r="99" s="9" customFormat="1" ht="24.96" customHeight="1">
      <c r="A99" s="9"/>
      <c r="B99" s="147"/>
      <c r="C99" s="9"/>
      <c r="D99" s="148" t="s">
        <v>617</v>
      </c>
      <c r="E99" s="149"/>
      <c r="F99" s="149"/>
      <c r="G99" s="149"/>
      <c r="H99" s="149"/>
      <c r="I99" s="149"/>
      <c r="J99" s="150">
        <f>J123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618</v>
      </c>
      <c r="E100" s="153"/>
      <c r="F100" s="153"/>
      <c r="G100" s="153"/>
      <c r="H100" s="153"/>
      <c r="I100" s="153"/>
      <c r="J100" s="154">
        <f>J124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7"/>
      <c r="B101" s="38"/>
      <c r="C101" s="37"/>
      <c r="D101" s="37"/>
      <c r="E101" s="37"/>
      <c r="F101" s="37"/>
      <c r="G101" s="37"/>
      <c r="H101" s="37"/>
      <c r="I101" s="37"/>
      <c r="J101" s="37"/>
      <c r="K101" s="37"/>
      <c r="L101" s="54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="2" customFormat="1" ht="6.96" customHeight="1">
      <c r="A102" s="37"/>
      <c r="B102" s="59"/>
      <c r="C102" s="60"/>
      <c r="D102" s="60"/>
      <c r="E102" s="60"/>
      <c r="F102" s="60"/>
      <c r="G102" s="60"/>
      <c r="H102" s="60"/>
      <c r="I102" s="60"/>
      <c r="J102" s="60"/>
      <c r="K102" s="60"/>
      <c r="L102" s="54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6" s="2" customFormat="1" ht="6.96" customHeight="1">
      <c r="A106" s="37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4.96" customHeight="1">
      <c r="A107" s="37"/>
      <c r="B107" s="38"/>
      <c r="C107" s="22" t="s">
        <v>126</v>
      </c>
      <c r="D107" s="37"/>
      <c r="E107" s="37"/>
      <c r="F107" s="37"/>
      <c r="G107" s="37"/>
      <c r="H107" s="37"/>
      <c r="I107" s="37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38"/>
      <c r="C108" s="37"/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16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7"/>
      <c r="D110" s="37"/>
      <c r="E110" s="128" t="str">
        <f>E7</f>
        <v>Oprava veřejného prostranství na ul. Javoříčko, Šumperk</v>
      </c>
      <c r="F110" s="31"/>
      <c r="G110" s="31"/>
      <c r="H110" s="31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1" customFormat="1" ht="12" customHeight="1">
      <c r="B111" s="21"/>
      <c r="C111" s="31" t="s">
        <v>113</v>
      </c>
      <c r="L111" s="21"/>
    </row>
    <row r="112" s="2" customFormat="1" ht="16.5" customHeight="1">
      <c r="A112" s="37"/>
      <c r="B112" s="38"/>
      <c r="C112" s="37"/>
      <c r="D112" s="37"/>
      <c r="E112" s="128" t="s">
        <v>114</v>
      </c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115</v>
      </c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7"/>
      <c r="D114" s="37"/>
      <c r="E114" s="66" t="str">
        <f>E11</f>
        <v>SO 1020 - VRN</v>
      </c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7"/>
      <c r="E116" s="37"/>
      <c r="F116" s="26" t="str">
        <f>F14</f>
        <v>Šumperk</v>
      </c>
      <c r="G116" s="37"/>
      <c r="H116" s="37"/>
      <c r="I116" s="31" t="s">
        <v>22</v>
      </c>
      <c r="J116" s="68" t="str">
        <f>IF(J14="","",J14)</f>
        <v>16. 5. 2025</v>
      </c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24</v>
      </c>
      <c r="D118" s="37"/>
      <c r="E118" s="37"/>
      <c r="F118" s="26" t="str">
        <f>E17</f>
        <v xml:space="preserve">Město  Šumperk</v>
      </c>
      <c r="G118" s="37"/>
      <c r="H118" s="37"/>
      <c r="I118" s="31" t="s">
        <v>30</v>
      </c>
      <c r="J118" s="35" t="str">
        <f>E23</f>
        <v xml:space="preserve">Ing.Zdeněk  Vitásek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28</v>
      </c>
      <c r="D119" s="37"/>
      <c r="E119" s="37"/>
      <c r="F119" s="26" t="str">
        <f>IF(E20="","",E20)</f>
        <v>Vyplň údaj</v>
      </c>
      <c r="G119" s="37"/>
      <c r="H119" s="37"/>
      <c r="I119" s="31" t="s">
        <v>33</v>
      </c>
      <c r="J119" s="35" t="str">
        <f>E26</f>
        <v xml:space="preserve">Martin  Pniok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55"/>
      <c r="B121" s="156"/>
      <c r="C121" s="157" t="s">
        <v>127</v>
      </c>
      <c r="D121" s="158" t="s">
        <v>61</v>
      </c>
      <c r="E121" s="158" t="s">
        <v>57</v>
      </c>
      <c r="F121" s="158" t="s">
        <v>58</v>
      </c>
      <c r="G121" s="158" t="s">
        <v>128</v>
      </c>
      <c r="H121" s="158" t="s">
        <v>129</v>
      </c>
      <c r="I121" s="158" t="s">
        <v>130</v>
      </c>
      <c r="J121" s="158" t="s">
        <v>119</v>
      </c>
      <c r="K121" s="159" t="s">
        <v>131</v>
      </c>
      <c r="L121" s="160"/>
      <c r="M121" s="85" t="s">
        <v>1</v>
      </c>
      <c r="N121" s="86" t="s">
        <v>40</v>
      </c>
      <c r="O121" s="86" t="s">
        <v>132</v>
      </c>
      <c r="P121" s="86" t="s">
        <v>133</v>
      </c>
      <c r="Q121" s="86" t="s">
        <v>134</v>
      </c>
      <c r="R121" s="86" t="s">
        <v>135</v>
      </c>
      <c r="S121" s="86" t="s">
        <v>136</v>
      </c>
      <c r="T121" s="87" t="s">
        <v>137</v>
      </c>
      <c r="U121" s="155"/>
      <c r="V121" s="155"/>
      <c r="W121" s="155"/>
      <c r="X121" s="155"/>
      <c r="Y121" s="155"/>
      <c r="Z121" s="155"/>
      <c r="AA121" s="155"/>
      <c r="AB121" s="155"/>
      <c r="AC121" s="155"/>
      <c r="AD121" s="155"/>
      <c r="AE121" s="155"/>
    </row>
    <row r="122" s="2" customFormat="1" ht="22.8" customHeight="1">
      <c r="A122" s="37"/>
      <c r="B122" s="38"/>
      <c r="C122" s="92" t="s">
        <v>138</v>
      </c>
      <c r="D122" s="37"/>
      <c r="E122" s="37"/>
      <c r="F122" s="37"/>
      <c r="G122" s="37"/>
      <c r="H122" s="37"/>
      <c r="I122" s="37"/>
      <c r="J122" s="161">
        <f>BK122</f>
        <v>0</v>
      </c>
      <c r="K122" s="37"/>
      <c r="L122" s="38"/>
      <c r="M122" s="88"/>
      <c r="N122" s="72"/>
      <c r="O122" s="89"/>
      <c r="P122" s="162">
        <f>P123</f>
        <v>0</v>
      </c>
      <c r="Q122" s="89"/>
      <c r="R122" s="162">
        <f>R123</f>
        <v>0</v>
      </c>
      <c r="S122" s="89"/>
      <c r="T122" s="163">
        <f>T123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8" t="s">
        <v>75</v>
      </c>
      <c r="AU122" s="18" t="s">
        <v>121</v>
      </c>
      <c r="BK122" s="164">
        <f>BK123</f>
        <v>0</v>
      </c>
    </row>
    <row r="123" s="12" customFormat="1" ht="25.92" customHeight="1">
      <c r="A123" s="12"/>
      <c r="B123" s="165"/>
      <c r="C123" s="12"/>
      <c r="D123" s="166" t="s">
        <v>75</v>
      </c>
      <c r="E123" s="167" t="s">
        <v>110</v>
      </c>
      <c r="F123" s="167" t="s">
        <v>619</v>
      </c>
      <c r="G123" s="12"/>
      <c r="H123" s="12"/>
      <c r="I123" s="168"/>
      <c r="J123" s="169">
        <f>BK123</f>
        <v>0</v>
      </c>
      <c r="K123" s="12"/>
      <c r="L123" s="165"/>
      <c r="M123" s="170"/>
      <c r="N123" s="171"/>
      <c r="O123" s="171"/>
      <c r="P123" s="172">
        <f>P124</f>
        <v>0</v>
      </c>
      <c r="Q123" s="171"/>
      <c r="R123" s="172">
        <f>R124</f>
        <v>0</v>
      </c>
      <c r="S123" s="171"/>
      <c r="T123" s="173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6" t="s">
        <v>165</v>
      </c>
      <c r="AT123" s="174" t="s">
        <v>75</v>
      </c>
      <c r="AU123" s="174" t="s">
        <v>76</v>
      </c>
      <c r="AY123" s="166" t="s">
        <v>141</v>
      </c>
      <c r="BK123" s="175">
        <f>BK124</f>
        <v>0</v>
      </c>
    </row>
    <row r="124" s="12" customFormat="1" ht="22.8" customHeight="1">
      <c r="A124" s="12"/>
      <c r="B124" s="165"/>
      <c r="C124" s="12"/>
      <c r="D124" s="166" t="s">
        <v>75</v>
      </c>
      <c r="E124" s="176" t="s">
        <v>620</v>
      </c>
      <c r="F124" s="176" t="s">
        <v>621</v>
      </c>
      <c r="G124" s="12"/>
      <c r="H124" s="12"/>
      <c r="I124" s="168"/>
      <c r="J124" s="177">
        <f>BK124</f>
        <v>0</v>
      </c>
      <c r="K124" s="12"/>
      <c r="L124" s="165"/>
      <c r="M124" s="170"/>
      <c r="N124" s="171"/>
      <c r="O124" s="171"/>
      <c r="P124" s="172">
        <f>SUM(P125:P126)</f>
        <v>0</v>
      </c>
      <c r="Q124" s="171"/>
      <c r="R124" s="172">
        <f>SUM(R125:R126)</f>
        <v>0</v>
      </c>
      <c r="S124" s="171"/>
      <c r="T124" s="173">
        <f>SUM(T125:T126)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6" t="s">
        <v>165</v>
      </c>
      <c r="AT124" s="174" t="s">
        <v>75</v>
      </c>
      <c r="AU124" s="174" t="s">
        <v>83</v>
      </c>
      <c r="AY124" s="166" t="s">
        <v>141</v>
      </c>
      <c r="BK124" s="175">
        <f>SUM(BK125:BK126)</f>
        <v>0</v>
      </c>
    </row>
    <row r="125" s="2" customFormat="1" ht="16.5" customHeight="1">
      <c r="A125" s="37"/>
      <c r="B125" s="178"/>
      <c r="C125" s="179" t="s">
        <v>83</v>
      </c>
      <c r="D125" s="179" t="s">
        <v>143</v>
      </c>
      <c r="E125" s="180" t="s">
        <v>622</v>
      </c>
      <c r="F125" s="181" t="s">
        <v>621</v>
      </c>
      <c r="G125" s="182" t="s">
        <v>600</v>
      </c>
      <c r="H125" s="183">
        <v>1</v>
      </c>
      <c r="I125" s="184"/>
      <c r="J125" s="185">
        <f>ROUND(I125*H125,2)</f>
        <v>0</v>
      </c>
      <c r="K125" s="181" t="s">
        <v>147</v>
      </c>
      <c r="L125" s="38"/>
      <c r="M125" s="186" t="s">
        <v>1</v>
      </c>
      <c r="N125" s="187" t="s">
        <v>41</v>
      </c>
      <c r="O125" s="76"/>
      <c r="P125" s="188">
        <f>O125*H125</f>
        <v>0</v>
      </c>
      <c r="Q125" s="188">
        <v>0</v>
      </c>
      <c r="R125" s="188">
        <f>Q125*H125</f>
        <v>0</v>
      </c>
      <c r="S125" s="188">
        <v>0</v>
      </c>
      <c r="T125" s="189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90" t="s">
        <v>623</v>
      </c>
      <c r="AT125" s="190" t="s">
        <v>143</v>
      </c>
      <c r="AU125" s="190" t="s">
        <v>85</v>
      </c>
      <c r="AY125" s="18" t="s">
        <v>141</v>
      </c>
      <c r="BE125" s="191">
        <f>IF(N125="základní",J125,0)</f>
        <v>0</v>
      </c>
      <c r="BF125" s="191">
        <f>IF(N125="snížená",J125,0)</f>
        <v>0</v>
      </c>
      <c r="BG125" s="191">
        <f>IF(N125="zákl. přenesená",J125,0)</f>
        <v>0</v>
      </c>
      <c r="BH125" s="191">
        <f>IF(N125="sníž. přenesená",J125,0)</f>
        <v>0</v>
      </c>
      <c r="BI125" s="191">
        <f>IF(N125="nulová",J125,0)</f>
        <v>0</v>
      </c>
      <c r="BJ125" s="18" t="s">
        <v>83</v>
      </c>
      <c r="BK125" s="191">
        <f>ROUND(I125*H125,2)</f>
        <v>0</v>
      </c>
      <c r="BL125" s="18" t="s">
        <v>623</v>
      </c>
      <c r="BM125" s="190" t="s">
        <v>624</v>
      </c>
    </row>
    <row r="126" s="2" customFormat="1" ht="16.5" customHeight="1">
      <c r="A126" s="37"/>
      <c r="B126" s="178"/>
      <c r="C126" s="179" t="s">
        <v>85</v>
      </c>
      <c r="D126" s="179" t="s">
        <v>143</v>
      </c>
      <c r="E126" s="180" t="s">
        <v>625</v>
      </c>
      <c r="F126" s="181" t="s">
        <v>626</v>
      </c>
      <c r="G126" s="182" t="s">
        <v>600</v>
      </c>
      <c r="H126" s="183">
        <v>1</v>
      </c>
      <c r="I126" s="184"/>
      <c r="J126" s="185">
        <f>ROUND(I126*H126,2)</f>
        <v>0</v>
      </c>
      <c r="K126" s="181" t="s">
        <v>147</v>
      </c>
      <c r="L126" s="38"/>
      <c r="M126" s="209" t="s">
        <v>1</v>
      </c>
      <c r="N126" s="210" t="s">
        <v>41</v>
      </c>
      <c r="O126" s="211"/>
      <c r="P126" s="212">
        <f>O126*H126</f>
        <v>0</v>
      </c>
      <c r="Q126" s="212">
        <v>0</v>
      </c>
      <c r="R126" s="212">
        <f>Q126*H126</f>
        <v>0</v>
      </c>
      <c r="S126" s="212">
        <v>0</v>
      </c>
      <c r="T126" s="213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90" t="s">
        <v>623</v>
      </c>
      <c r="AT126" s="190" t="s">
        <v>143</v>
      </c>
      <c r="AU126" s="190" t="s">
        <v>85</v>
      </c>
      <c r="AY126" s="18" t="s">
        <v>141</v>
      </c>
      <c r="BE126" s="191">
        <f>IF(N126="základní",J126,0)</f>
        <v>0</v>
      </c>
      <c r="BF126" s="191">
        <f>IF(N126="snížená",J126,0)</f>
        <v>0</v>
      </c>
      <c r="BG126" s="191">
        <f>IF(N126="zákl. přenesená",J126,0)</f>
        <v>0</v>
      </c>
      <c r="BH126" s="191">
        <f>IF(N126="sníž. přenesená",J126,0)</f>
        <v>0</v>
      </c>
      <c r="BI126" s="191">
        <f>IF(N126="nulová",J126,0)</f>
        <v>0</v>
      </c>
      <c r="BJ126" s="18" t="s">
        <v>83</v>
      </c>
      <c r="BK126" s="191">
        <f>ROUND(I126*H126,2)</f>
        <v>0</v>
      </c>
      <c r="BL126" s="18" t="s">
        <v>623</v>
      </c>
      <c r="BM126" s="190" t="s">
        <v>627</v>
      </c>
    </row>
    <row r="127" s="2" customFormat="1" ht="6.96" customHeight="1">
      <c r="A127" s="37"/>
      <c r="B127" s="59"/>
      <c r="C127" s="60"/>
      <c r="D127" s="60"/>
      <c r="E127" s="60"/>
      <c r="F127" s="60"/>
      <c r="G127" s="60"/>
      <c r="H127" s="60"/>
      <c r="I127" s="60"/>
      <c r="J127" s="60"/>
      <c r="K127" s="60"/>
      <c r="L127" s="38"/>
      <c r="M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</sheetData>
  <autoFilter ref="C121:K12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Gaming\Lenovo</dc:creator>
  <cp:lastModifiedBy>Gaming\Lenovo</cp:lastModifiedBy>
  <dcterms:created xsi:type="dcterms:W3CDTF">2025-11-02T19:12:09Z</dcterms:created>
  <dcterms:modified xsi:type="dcterms:W3CDTF">2025-11-02T19:12:16Z</dcterms:modified>
</cp:coreProperties>
</file>