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D:\Dokumenty\Práce 2025\Frys\Geschader - nátěr střechy\"/>
    </mc:Choice>
  </mc:AlternateContent>
  <xr:revisionPtr revIDLastSave="0" documentId="13_ncr:1_{B6476614-5029-4128-905D-116BF8245E27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Zakázka!$A$10:$T$12</definedName>
    <definedName name="__290850C4_052B_4FF6_A0B3_6D189B03D21D_ITEM_GROUP1__">Zakázka!$A$6:$T$87</definedName>
    <definedName name="__290850C4_052B_4FF6_A0B3_6D189B03D21D_ITEM_GROUP1_RECAP__">Rekapitulace!$A$6:$G$9</definedName>
    <definedName name="__290850C4_052B_4FF6_A0B3_6D189B03D21D_ITEM_GROUP2__">Zakázka!$A$7:$T$86</definedName>
    <definedName name="__290850C4_052B_4FF6_A0B3_6D189B03D21D_ITEM_GROUP2_RECAP__">Rekapitulace!$A$7:$G$9</definedName>
    <definedName name="__290850C4_052B_4FF6_A0B3_6D189B03D21D_ITEM_GROUP3__X">Zakázka!$A$8:$T$68</definedName>
    <definedName name="__290850C4_052B_4FF6_A0B3_6D189B03D21D_ITEM_GROUP3_RECAP__">Rekapitulace!$A$8:$G$9</definedName>
    <definedName name="__290850C4_052B_4FF6_A0B3_6D189B03D21D_ITEM_GROUP4__X">Zakázka!$A$9:$T$16</definedName>
    <definedName name="__290850C4_052B_4FF6_A0B3_6D189B03D21D_ITEM_GROUP4_RECAP__">Rekapitulace!$A$9:$G$9</definedName>
    <definedName name="__290850C4_052B_4FF6_A0B3_6D189B03D21D_QBILL__">Zakázka!#REF!</definedName>
    <definedName name="__290850C4_052B_4FF6_A0B3_6D189B03D21D_QBILLFIG__">#REF!</definedName>
    <definedName name="__290850C4_052B_4FF6_A0B3_6D189B03D21D_QINDEX__">Zakázka!#REF!</definedName>
    <definedName name="GROUP_ID">Zakázka!$B$6:$B$88</definedName>
    <definedName name="ITEM_COUNTS">Zakázka!$T$6:$T$88</definedName>
    <definedName name="ITEM_FULLDESCR2">Zakázka!$X$11</definedName>
    <definedName name="ITEM_PRICES">Zakázka!$J$6:$J$88</definedName>
    <definedName name="_xlnm.Print_Titles" localSheetId="1">Rekapitulace!$4:$5</definedName>
    <definedName name="_xlnm.Print_Titles" localSheetId="2">Zakázka!$4:$5</definedName>
    <definedName name="_xlnm.Print_Area" localSheetId="0">'Krycí List'!$C$2:$F$37</definedName>
    <definedName name="_xlnm.Print_Area" localSheetId="1">Rekapitulace!$B$1:$G$21</definedName>
    <definedName name="_xlnm.Print_Area" localSheetId="2">Zakázka!$C$1:$T$88</definedName>
    <definedName name="VAT_RATES">Zakázka!$O$6:$O$88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4" i="4" l="1"/>
  <c r="N83" i="4"/>
  <c r="L83" i="4"/>
  <c r="J83" i="4"/>
  <c r="X79" i="4"/>
  <c r="P78" i="4"/>
  <c r="N78" i="4"/>
  <c r="L78" i="4"/>
  <c r="J78" i="4"/>
  <c r="Q78" i="4" s="1"/>
  <c r="T77" i="4"/>
  <c r="N77" i="4"/>
  <c r="L77" i="4"/>
  <c r="J77" i="4"/>
  <c r="X72" i="4"/>
  <c r="N71" i="4"/>
  <c r="N70" i="4" s="1"/>
  <c r="N69" i="4" s="1"/>
  <c r="L71" i="4"/>
  <c r="L70" i="4" s="1"/>
  <c r="J71" i="4"/>
  <c r="T70" i="4"/>
  <c r="T69" i="4"/>
  <c r="X50" i="4"/>
  <c r="P49" i="4"/>
  <c r="N49" i="4"/>
  <c r="L49" i="4"/>
  <c r="J49" i="4"/>
  <c r="Q49" i="4" s="1"/>
  <c r="X47" i="4"/>
  <c r="P46" i="4"/>
  <c r="N46" i="4"/>
  <c r="L46" i="4"/>
  <c r="J46" i="4"/>
  <c r="Q46" i="4" s="1"/>
  <c r="X44" i="4"/>
  <c r="N43" i="4"/>
  <c r="L43" i="4"/>
  <c r="J43" i="4"/>
  <c r="P43" i="4" s="1"/>
  <c r="Q43" i="4" s="1"/>
  <c r="X41" i="4"/>
  <c r="P40" i="4"/>
  <c r="Q40" i="4" s="1"/>
  <c r="N40" i="4"/>
  <c r="L40" i="4"/>
  <c r="J40" i="4"/>
  <c r="X30" i="4"/>
  <c r="P29" i="4"/>
  <c r="N29" i="4"/>
  <c r="L29" i="4"/>
  <c r="J29" i="4"/>
  <c r="Q29" i="4" s="1"/>
  <c r="X27" i="4"/>
  <c r="P26" i="4"/>
  <c r="N26" i="4"/>
  <c r="L26" i="4"/>
  <c r="J26" i="4"/>
  <c r="Q26" i="4" s="1"/>
  <c r="X24" i="4"/>
  <c r="P23" i="4"/>
  <c r="Q23" i="4" s="1"/>
  <c r="N23" i="4"/>
  <c r="L23" i="4"/>
  <c r="L22" i="4" s="1"/>
  <c r="D11" i="3" s="1"/>
  <c r="J23" i="4"/>
  <c r="T22" i="4"/>
  <c r="G11" i="3" s="1"/>
  <c r="N22" i="4"/>
  <c r="J22" i="4"/>
  <c r="X19" i="4"/>
  <c r="P18" i="4"/>
  <c r="P17" i="4" s="1"/>
  <c r="E10" i="3" s="1"/>
  <c r="N18" i="4"/>
  <c r="N17" i="4" s="1"/>
  <c r="L18" i="4"/>
  <c r="J18" i="4"/>
  <c r="Q18" i="4" s="1"/>
  <c r="Q17" i="4" s="1"/>
  <c r="F10" i="3" s="1"/>
  <c r="T17" i="4"/>
  <c r="L17" i="4"/>
  <c r="D10" i="3" s="1"/>
  <c r="X14" i="4"/>
  <c r="P13" i="4"/>
  <c r="Q13" i="4" s="1"/>
  <c r="N13" i="4"/>
  <c r="L13" i="4"/>
  <c r="L9" i="4" s="1"/>
  <c r="J13" i="4"/>
  <c r="X11" i="4"/>
  <c r="P10" i="4"/>
  <c r="N10" i="4"/>
  <c r="N9" i="4" s="1"/>
  <c r="N8" i="4" s="1"/>
  <c r="N7" i="4" s="1"/>
  <c r="N6" i="4" s="1"/>
  <c r="L10" i="4"/>
  <c r="J10" i="4"/>
  <c r="Q10" i="4" s="1"/>
  <c r="Q9" i="4" s="1"/>
  <c r="T9" i="4"/>
  <c r="T8" i="4" s="1"/>
  <c r="P9" i="4"/>
  <c r="J9" i="4"/>
  <c r="X4" i="4"/>
  <c r="C16" i="3"/>
  <c r="G14" i="3"/>
  <c r="D14" i="3"/>
  <c r="C14" i="3"/>
  <c r="G13" i="3"/>
  <c r="G12" i="3"/>
  <c r="C11" i="3"/>
  <c r="G10" i="3"/>
  <c r="G9" i="3"/>
  <c r="C9" i="3"/>
  <c r="F30" i="1"/>
  <c r="F27" i="1"/>
  <c r="J10" i="1"/>
  <c r="J9" i="1"/>
  <c r="J8" i="1"/>
  <c r="J7" i="1"/>
  <c r="A7" i="1"/>
  <c r="J4" i="1"/>
  <c r="A4" i="1" a="1"/>
  <c r="A4" i="1" s="1"/>
  <c r="E26" i="1"/>
  <c r="A5" i="1" l="1" a="1"/>
  <c r="A5" i="1" s="1"/>
  <c r="A9" i="1" s="1"/>
  <c r="A8" i="1"/>
  <c r="L69" i="4"/>
  <c r="D12" i="3" s="1"/>
  <c r="D13" i="3"/>
  <c r="P22" i="4"/>
  <c r="E11" i="3" s="1"/>
  <c r="D9" i="3"/>
  <c r="L8" i="4"/>
  <c r="Q22" i="4"/>
  <c r="F11" i="3" s="1"/>
  <c r="T7" i="4"/>
  <c r="G8" i="3"/>
  <c r="F9" i="3"/>
  <c r="Q8" i="4"/>
  <c r="Q71" i="4"/>
  <c r="Q70" i="4" s="1"/>
  <c r="E9" i="3"/>
  <c r="J17" i="4"/>
  <c r="C10" i="3" s="1"/>
  <c r="J70" i="4"/>
  <c r="P71" i="4"/>
  <c r="P70" i="4" s="1"/>
  <c r="P83" i="4"/>
  <c r="P77" i="4" s="1"/>
  <c r="E14" i="3" s="1"/>
  <c r="F13" i="3" l="1"/>
  <c r="F8" i="3"/>
  <c r="J8" i="4"/>
  <c r="P69" i="4"/>
  <c r="E12" i="3" s="1"/>
  <c r="E13" i="3"/>
  <c r="Q83" i="4"/>
  <c r="Q77" i="4" s="1"/>
  <c r="F14" i="3" s="1"/>
  <c r="T6" i="4"/>
  <c r="G6" i="3" s="1"/>
  <c r="G7" i="3"/>
  <c r="L7" i="4"/>
  <c r="D8" i="3"/>
  <c r="A11" i="1"/>
  <c r="A14" i="1"/>
  <c r="A6" i="1" a="1"/>
  <c r="A6" i="1" s="1"/>
  <c r="A10" i="1" s="1"/>
  <c r="A12" i="1"/>
  <c r="A15" i="1"/>
  <c r="J69" i="4"/>
  <c r="C12" i="3" s="1"/>
  <c r="C13" i="3"/>
  <c r="P8" i="4"/>
  <c r="C19" i="3"/>
  <c r="E29" i="1"/>
  <c r="B18" i="3"/>
  <c r="D28" i="1"/>
  <c r="E28" i="1"/>
  <c r="C18" i="3"/>
  <c r="B19" i="3"/>
  <c r="D29" i="1"/>
  <c r="F29" i="1" l="1"/>
  <c r="C17" i="3"/>
  <c r="C20" i="3" s="1"/>
  <c r="E27" i="1"/>
  <c r="E30" i="1" s="1"/>
  <c r="F28" i="1"/>
  <c r="C8" i="3"/>
  <c r="J7" i="4"/>
  <c r="A16" i="1"/>
  <c r="A13" i="1"/>
  <c r="E8" i="3"/>
  <c r="P7" i="4"/>
  <c r="L6" i="4"/>
  <c r="D6" i="3" s="1"/>
  <c r="D7" i="3"/>
  <c r="Q69" i="4"/>
  <c r="J6" i="4" l="1"/>
  <c r="C6" i="3" s="1"/>
  <c r="C7" i="3"/>
  <c r="F12" i="3"/>
  <c r="Q7" i="4"/>
  <c r="P6" i="4"/>
  <c r="E6" i="3" s="1"/>
  <c r="E7" i="3"/>
  <c r="F7" i="3" l="1"/>
  <c r="Q6" i="4"/>
  <c r="F6" i="3" s="1"/>
</calcChain>
</file>

<file path=xl/sharedStrings.xml><?xml version="1.0" encoding="utf-8"?>
<sst xmlns="http://schemas.openxmlformats.org/spreadsheetml/2006/main" count="247" uniqueCount="156">
  <si>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</si>
  <si>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</si>
  <si>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</si>
  <si>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</si>
  <si>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</si>
  <si>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</si>
  <si>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</si>
  <si>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</si>
  <si>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</si>
  <si>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</si>
  <si>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</si>
  <si>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</si>
  <si>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</si>
  <si>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</si>
  <si>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</si>
  <si>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</si>
  <si>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</si>
  <si>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</si>
  <si>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</si>
  <si>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</si>
  <si>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</si>
  <si>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</si>
  <si>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</si>
  <si>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</si>
  <si>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CENOVÁ NABÍDKA</t>
  </si>
  <si>
    <t>Set Column width to</t>
  </si>
  <si>
    <t>ZAKÁZKA</t>
  </si>
  <si>
    <t>Číslo:</t>
  </si>
  <si>
    <t>Frys 25/03F</t>
  </si>
  <si>
    <t>Zakázka:</t>
  </si>
  <si>
    <t>Geschaderův dům v Šumperku – nátěr střešní krytiny</t>
  </si>
  <si>
    <t>Komentář:</t>
  </si>
  <si>
    <t>Verze:</t>
  </si>
  <si>
    <t>Nabídka</t>
  </si>
  <si>
    <t>Komentář verze:</t>
  </si>
  <si>
    <t>Adresa:</t>
  </si>
  <si>
    <t>Kladská 233/1, Šumperk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</si>
  <si>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</si>
  <si>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</si>
  <si>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</si>
  <si>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</si>
  <si>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</si>
  <si>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</si>
  <si>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</si>
  <si>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Investor</t>
  </si>
  <si>
    <t>Město Šumperk</t>
  </si>
  <si>
    <t>Zpracovatel</t>
  </si>
  <si>
    <t>Pavel Kubela</t>
  </si>
  <si>
    <t>Projektant</t>
  </si>
  <si>
    <t>Jiří Frys - stavební projekce</t>
  </si>
  <si>
    <t>583215988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</si>
  <si>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</si>
  <si>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</si>
  <si>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</si>
  <si>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</si>
  <si>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</si>
  <si>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</si>
  <si>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</si>
  <si>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</si>
  <si>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SO 01</t>
  </si>
  <si>
    <t>Nátěr střešní krytiny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</si>
  <si>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</si>
  <si>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</si>
  <si>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</si>
  <si>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</si>
  <si>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</si>
  <si>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</si>
  <si>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</si>
  <si>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</si>
  <si>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</si>
  <si>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</si>
  <si>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</si>
  <si>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</si>
  <si>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</si>
  <si>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</si>
  <si>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Nátěr střešní krytiny</t>
  </si>
  <si>
    <t>S/SO 01/SO 01 01</t>
  </si>
  <si>
    <t>SO 01 01: Uznatelné náklady</t>
  </si>
  <si>
    <t>S/SO 01/SO 01 01/0096</t>
  </si>
  <si>
    <t>0096: Bourání konstrukcí, demolice</t>
  </si>
  <si>
    <t>S/SO 01/SO 01 01/099</t>
  </si>
  <si>
    <t>099: Přesun hmot HSV</t>
  </si>
  <si>
    <t>S/SO 01/SO 01 01/783</t>
  </si>
  <si>
    <t>783: Nátěry</t>
  </si>
  <si>
    <t>S/SO 01/SO 01 02</t>
  </si>
  <si>
    <t>SO 01 02: Neuznatelné náklady</t>
  </si>
  <si>
    <t>S/SO 01/SO 01 02/009</t>
  </si>
  <si>
    <t>009: Ostatní konstrukce a práce</t>
  </si>
  <si>
    <t>S/SO 01/SO 01 02/0096</t>
  </si>
  <si>
    <t>Geschaderův dům v Šumperku – nátěr střešní krytiny - Nabídka</t>
  </si>
  <si>
    <t xml:space="preserve"> </t>
  </si>
  <si>
    <t>Stavba</t>
  </si>
  <si>
    <t>Objekt</t>
  </si>
  <si>
    <t>Podobjekt</t>
  </si>
  <si>
    <t>Oddíl</t>
  </si>
  <si>
    <t>SP</t>
  </si>
  <si>
    <t>997013155</t>
  </si>
  <si>
    <t>Vnitrostaveništní doprava suti a vybouraných hmot pro budovy v přes 15 do 18 m s omezením mechanizace</t>
  </si>
  <si>
    <t>t</t>
  </si>
  <si>
    <t>CS ÚRS 2025 01</t>
  </si>
  <si>
    <t>Vnitrostaveništní doprava suti a vybouraných hmot vodorovně do 50 m s naložením s omezením mechanizace pro budovy a haly výšky přes 15 do 18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</si>
  <si>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</si>
  <si>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</si>
  <si>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</si>
  <si>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998018003</t>
  </si>
  <si>
    <t>Přesun hmot pro budovy ruční pro budovy v přes 12 do 24 m</t>
  </si>
  <si>
    <t>Přesun hmot pro budovy občanské výstavby, bydlení, výrobu a služby ruční (bez užití mechanizace) vodorovná dopravní vzdálenost do 100 m pro budovy s jakoukoliv nosnou konstrukcí výšky přes 12 do 24 m</t>
  </si>
  <si>
    <t>783206801</t>
  </si>
  <si>
    <t>Odstranění nátěrů z tesařských konstrukcí okartáčováním (říms a stěn vikýřů)</t>
  </si>
  <si>
    <t>m2</t>
  </si>
  <si>
    <t>Odstranění nátěrů z tesařských konstrukcí okartáčováním</t>
  </si>
  <si>
    <t>783214101</t>
  </si>
  <si>
    <t>Základní jednonásobný syntetický nátěr tesařských konstrukcí (říms a stěn vikýřů)</t>
  </si>
  <si>
    <t>Základní nátěr tesařských konstrukcí jednonásobný syntetický</t>
  </si>
  <si>
    <t>783218111</t>
  </si>
  <si>
    <t>Lazurovací dvojnásobný syntetický nátěr tesařských konstrukcí (říms a stěn vikýřů)</t>
  </si>
  <si>
    <t>Lazurovací nátěr tesařských konstrukcí dvojnásobný syntetický</t>
  </si>
  <si>
    <t>Mezistřešní římsa;         (14,25+20,65+13,70+1,92)*0,60</t>
  </si>
  <si>
    <t>Okapová římsa;         (1,56+12,10+23,60+13,805+3,445)*0,60</t>
  </si>
  <si>
    <t>Okapová římsa - pod pultovou střechou;          10,60*(1,25+0,15)</t>
  </si>
  <si>
    <t>Okapová římsa - mansardou;          12,10*(1,00+0,15)</t>
  </si>
  <si>
    <t>=</t>
  </si>
  <si>
    <t>Boční stěny vikýřů;         0,70*2*7</t>
  </si>
  <si>
    <t>Odstranění nátěrů z tesařských konstrukcí okartáčováním (dřevěných šindelů)</t>
  </si>
  <si>
    <t>712600841</t>
  </si>
  <si>
    <t>Odstranění krytiny střech přes 30° odškrabáním mechu a očištěním</t>
  </si>
  <si>
    <t>Ostatní práce při odstranění střech šikmých přes 30° mechu odškrabáním a očistěním</t>
  </si>
  <si>
    <t>783513301</t>
  </si>
  <si>
    <t>Napouštěcí jednonásobný syntetický fungicidní nátěr krytiny z dřevěných šindelů sklonu do 30°</t>
  </si>
  <si>
    <t>Základní (napouštěcí ) nátěr krytiny krytiny z dřevěných šindelů sklonu do 30° jednonásobný syntetický s fungicidní přísadou</t>
  </si>
  <si>
    <t>783517303</t>
  </si>
  <si>
    <t>Krycí dvojnásobný syntetický nátěr s fungicidní přísadou krytiny z dřevěných šindelů sklonu do 30°</t>
  </si>
  <si>
    <t>Krycí nátěr (email) krytiny krytiny z dřevěných šindelů sklonu střechy do 30° dvojnásobný syntetický s fungicidní přísadou</t>
  </si>
  <si>
    <t>Plocha střechy do 40st;           380,0</t>
  </si>
  <si>
    <t>Plocha mansardy;                    270,0</t>
  </si>
  <si>
    <t>odpočet úžlabí a nároží;         -140,196</t>
  </si>
  <si>
    <t>RŠ úžlabí a nároží cca 2,00m</t>
  </si>
  <si>
    <t>Střecha sklonu 38st - nároží;         (9,25+9,30+9,45+10,90)/0,788*0,5*2,00</t>
  </si>
  <si>
    <t>Střecha sklonu 41st - nároží;         (9,25+9,30+9,45+10,90)/0,756*0,5*2,00</t>
  </si>
  <si>
    <t>Mansarda sklonu 60st - nároží;     (2,10*2+2,20)/0,500*2,00</t>
  </si>
  <si>
    <t>Střecha sklonu 31st - úžlabí;          (4,35)/0,857*0,5*2,00</t>
  </si>
  <si>
    <t>Střecha sklonu 60st - úžlabí;          (4,35)/0,500*0,5*2,00</t>
  </si>
  <si>
    <t>Střecha - světlíku cca 55st;         (3,57*2,15)/0,574</t>
  </si>
  <si>
    <t>Střecha - vikýřů cca 35st;            (1,55*0,60)/0,819*7</t>
  </si>
  <si>
    <t>945421110</t>
  </si>
  <si>
    <t>Hydraulická zvedací plošina na automobilovém podvozku výška zdvihu do 18 m včetně obsluhy</t>
  </si>
  <si>
    <t>hod</t>
  </si>
  <si>
    <t>Hydraulická zvedací plošina včetně obsluhy instalovaná na automobilovém podvozku, výšky zdvihu do 18 m</t>
  </si>
  <si>
    <t>2,0*8,0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</si>
  <si>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</si>
  <si>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</si>
  <si>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</si>
  <si>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Suť do 6km;       0,134*5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</si>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</sst>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70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21" fillId="0" borderId="9" xfId="0" applyNumberFormat="1" applyFont="1" applyBorder="1" applyAlignment="1">
      <alignment horizontal="left" vertical="top"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8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8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1"/>
  <sheetViews>
    <sheetView showGridLines="0" topLeftCell="B1" zoomScaleNormal="100" workbookViewId="0">
      <selection activeCell="C3" sqref="C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46" t="s">
        <v>24</v>
      </c>
      <c r="D2" s="146"/>
      <c r="E2" s="146"/>
      <c r="F2" s="146"/>
      <c r="J2" s="16" t="s">
        <v>25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50" t="s">
        <v>26</v>
      </c>
      <c r="E4" s="150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27</v>
      </c>
      <c r="D6" s="148" t="s">
        <v>28</v>
      </c>
      <c r="E6" s="149"/>
      <c r="F6" s="149"/>
      <c r="H6" s="24"/>
    </row>
    <row r="7" spans="1:10" s="13" customFormat="1" ht="12" x14ac:dyDescent="0.2">
      <c r="A7" s="13">
        <f>SUMIF(GROUP_ID,"",ITEM_PRICES)</f>
        <v>0</v>
      </c>
      <c r="C7" s="25" t="s">
        <v>29</v>
      </c>
      <c r="D7" s="147" t="s">
        <v>30</v>
      </c>
      <c r="E7" s="147"/>
      <c r="F7" s="147"/>
      <c r="H7" s="24"/>
      <c r="J7" s="27" t="str">
        <f>D7</f>
        <v>Geschaderův dům v Šumperku – nátěr střešní krytiny</v>
      </c>
    </row>
    <row r="8" spans="1:10" s="13" customFormat="1" ht="12" x14ac:dyDescent="0.2">
      <c r="A8" s="13">
        <f>IF(ISNUMBER($A$4),SUMIF(VAT_RATES,$A$4,ITEM_PRICES),0)</f>
        <v>0</v>
      </c>
      <c r="C8" s="28" t="s">
        <v>31</v>
      </c>
      <c r="D8" s="147"/>
      <c r="E8" s="147"/>
      <c r="F8" s="147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32</v>
      </c>
      <c r="D9" s="147" t="s">
        <v>33</v>
      </c>
      <c r="E9" s="147"/>
      <c r="F9" s="147"/>
      <c r="H9" s="24"/>
      <c r="J9" s="27" t="str">
        <f>D9</f>
        <v>Nabídka</v>
      </c>
    </row>
    <row r="10" spans="1:10" s="13" customFormat="1" ht="12" x14ac:dyDescent="0.2">
      <c r="A10" s="13">
        <f>IF(ISNUMBER($A$6),SUMIF(VAT_RATES,$A$6,ITEM_PRICES),0)</f>
        <v>0</v>
      </c>
      <c r="C10" s="28" t="s">
        <v>34</v>
      </c>
      <c r="D10" s="147"/>
      <c r="E10" s="147"/>
      <c r="F10" s="147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35</v>
      </c>
      <c r="D11" s="26" t="s">
        <v>36</v>
      </c>
      <c r="E11" s="28" t="s">
        <v>37</v>
      </c>
      <c r="F11" s="29">
        <v>45744</v>
      </c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38</v>
      </c>
      <c r="D12" s="30">
        <v>45744.413108587964</v>
      </c>
      <c r="E12" s="28" t="s">
        <v>39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40</v>
      </c>
      <c r="D14" s="34" t="s">
        <v>41</v>
      </c>
      <c r="E14" s="34" t="s">
        <v>42</v>
      </c>
      <c r="F14" s="34" t="s">
        <v>43</v>
      </c>
      <c r="H14" s="6"/>
    </row>
    <row r="15" spans="1:10" s="13" customFormat="1" ht="12" x14ac:dyDescent="0.2">
      <c r="A15" s="13" t="str">
        <f>IF($A9=0,"",$A9*$A5/100)</f>
        <v/>
      </c>
      <c r="C15" s="35" t="s">
        <v>44</v>
      </c>
      <c r="D15" s="36" t="s">
        <v>45</v>
      </c>
      <c r="E15" s="36"/>
      <c r="F15" s="37"/>
      <c r="H15" s="24"/>
    </row>
    <row r="16" spans="1:10" s="13" customFormat="1" ht="12" x14ac:dyDescent="0.2">
      <c r="A16" s="13" t="str">
        <f>IF($A10=0,"",$A10*$A6/100)</f>
        <v/>
      </c>
      <c r="C16" s="35" t="s">
        <v>46</v>
      </c>
      <c r="D16" s="36" t="s">
        <v>47</v>
      </c>
      <c r="E16" s="36"/>
      <c r="F16" s="37"/>
      <c r="H16" s="24"/>
    </row>
    <row r="17" spans="3:8" s="13" customFormat="1" ht="12" x14ac:dyDescent="0.2">
      <c r="C17" s="35" t="s">
        <v>48</v>
      </c>
      <c r="D17" s="36" t="s">
        <v>49</v>
      </c>
      <c r="E17" s="36"/>
      <c r="F17" s="37" t="s">
        <v>50</v>
      </c>
      <c r="H17" s="24"/>
    </row>
    <row r="18" spans="3:8" x14ac:dyDescent="0.15">
      <c r="C18" s="38"/>
      <c r="D18" s="38"/>
      <c r="E18" s="38"/>
      <c r="F18" s="38"/>
      <c r="H18" s="6"/>
    </row>
    <row r="19" spans="3:8" ht="11.25" x14ac:dyDescent="0.2">
      <c r="C19" s="34" t="s">
        <v>51</v>
      </c>
      <c r="D19" s="154" t="s">
        <v>52</v>
      </c>
      <c r="E19" s="154"/>
      <c r="F19" s="154"/>
      <c r="H19" s="6"/>
    </row>
    <row r="20" spans="3:8" s="13" customFormat="1" ht="12" x14ac:dyDescent="0.2">
      <c r="C20" s="39" t="s">
        <v>53</v>
      </c>
      <c r="D20" s="151" t="s">
        <v>53</v>
      </c>
      <c r="E20" s="151"/>
      <c r="F20" s="152"/>
      <c r="H20" s="24"/>
    </row>
    <row r="21" spans="3:8" x14ac:dyDescent="0.15">
      <c r="C21" s="40"/>
      <c r="D21" s="40"/>
      <c r="E21" s="40"/>
      <c r="F21" s="40"/>
      <c r="H21" s="6"/>
    </row>
    <row r="22" spans="3:8" s="1" customFormat="1" ht="15.75" x14ac:dyDescent="0.25">
      <c r="C22" s="153" t="s">
        <v>54</v>
      </c>
      <c r="D22" s="153"/>
      <c r="E22" s="153"/>
      <c r="F22" s="153"/>
    </row>
    <row r="23" spans="3:8" ht="11.25" x14ac:dyDescent="0.2">
      <c r="C23" s="34" t="s">
        <v>55</v>
      </c>
      <c r="D23" s="34" t="s">
        <v>56</v>
      </c>
      <c r="E23" s="34" t="s">
        <v>57</v>
      </c>
      <c r="F23" s="34" t="s">
        <v>58</v>
      </c>
      <c r="H23" s="6"/>
    </row>
    <row r="24" spans="3:8" s="13" customFormat="1" ht="12" x14ac:dyDescent="0.2">
      <c r="C24" s="35" t="s">
        <v>59</v>
      </c>
      <c r="D24" s="36" t="s">
        <v>60</v>
      </c>
      <c r="E24" s="36"/>
      <c r="F24" s="37"/>
      <c r="H24" s="24"/>
    </row>
    <row r="25" spans="3:8" x14ac:dyDescent="0.15">
      <c r="C25" s="38"/>
      <c r="D25" s="38"/>
      <c r="E25" s="38"/>
      <c r="F25" s="38"/>
      <c r="H25" s="6"/>
    </row>
    <row r="26" spans="3:8" s="13" customFormat="1" ht="12" x14ac:dyDescent="0.2">
      <c r="C26" s="28"/>
      <c r="D26" s="28" t="s">
        <v>61</v>
      </c>
      <c r="E26" s="41">
        <f ca="1">INDIRECT("A7")</f>
        <v>0</v>
      </c>
      <c r="F26" s="42" t="s">
        <v>62</v>
      </c>
      <c r="G26" s="43"/>
      <c r="H26" s="24"/>
    </row>
    <row r="27" spans="3:8" s="13" customFormat="1" ht="12" x14ac:dyDescent="0.2">
      <c r="C27" s="28"/>
      <c r="D27" s="28" t="s">
        <v>63</v>
      </c>
      <c r="E27" s="44">
        <f ca="1">SUM(E28:E29)</f>
        <v>0</v>
      </c>
      <c r="F27" s="45" t="str">
        <f>F26</f>
        <v>Kč</v>
      </c>
      <c r="G27" s="43"/>
      <c r="H27" s="24"/>
    </row>
    <row r="28" spans="3:8" s="14" customFormat="1" ht="11.25" x14ac:dyDescent="0.2">
      <c r="C28" s="46"/>
      <c r="D28" s="46" t="str">
        <f ca="1">INDIRECT("A11")</f>
        <v/>
      </c>
      <c r="E28" s="47" t="str">
        <f ca="1">INDIRECT("A14")</f>
        <v/>
      </c>
      <c r="F28" s="48" t="str">
        <f ca="1">IF(D28="","",F26)</f>
        <v/>
      </c>
      <c r="G28" s="49"/>
      <c r="H28" s="50"/>
    </row>
    <row r="29" spans="3:8" s="14" customFormat="1" ht="11.25" x14ac:dyDescent="0.2">
      <c r="C29" s="46"/>
      <c r="D29" s="46" t="str">
        <f ca="1">INDIRECT("A12")</f>
        <v/>
      </c>
      <c r="E29" s="47" t="str">
        <f ca="1">INDIRECT("A15")</f>
        <v/>
      </c>
      <c r="F29" s="48" t="str">
        <f ca="1">IF(D29="","",F26)</f>
        <v/>
      </c>
      <c r="G29" s="49"/>
      <c r="H29" s="50"/>
    </row>
    <row r="30" spans="3:8" s="13" customFormat="1" ht="12" x14ac:dyDescent="0.2">
      <c r="C30" s="51"/>
      <c r="D30" s="51" t="s">
        <v>64</v>
      </c>
      <c r="E30" s="52">
        <f ca="1">E26+E27</f>
        <v>0</v>
      </c>
      <c r="F30" s="53" t="str">
        <f>F26</f>
        <v>Kč</v>
      </c>
      <c r="G30" s="43"/>
      <c r="H30" s="24"/>
    </row>
    <row r="31" spans="3:8" s="15" customFormat="1" ht="11.25" x14ac:dyDescent="0.2">
      <c r="C31" s="54" t="s">
        <v>65</v>
      </c>
      <c r="D31" s="55"/>
      <c r="E31" s="54" t="s">
        <v>66</v>
      </c>
      <c r="F31" s="55"/>
    </row>
    <row r="32" spans="3:8" s="13" customFormat="1" ht="12" x14ac:dyDescent="0.2">
      <c r="C32" s="56" t="s">
        <v>67</v>
      </c>
      <c r="D32" s="57"/>
      <c r="E32" s="56" t="s">
        <v>67</v>
      </c>
      <c r="F32" s="57"/>
      <c r="H32" s="24"/>
    </row>
    <row r="33" spans="3:10" s="13" customFormat="1" ht="12" x14ac:dyDescent="0.2">
      <c r="C33" s="56" t="s">
        <v>68</v>
      </c>
      <c r="D33" s="57"/>
      <c r="E33" s="56" t="s">
        <v>68</v>
      </c>
      <c r="F33" s="57"/>
      <c r="H33" s="24"/>
    </row>
    <row r="34" spans="3:10" s="13" customFormat="1" ht="12" x14ac:dyDescent="0.2">
      <c r="C34" s="45" t="s">
        <v>69</v>
      </c>
      <c r="D34" s="57"/>
      <c r="E34" s="45" t="s">
        <v>70</v>
      </c>
      <c r="F34" s="57"/>
      <c r="H34" s="24"/>
    </row>
    <row r="35" spans="3:10" s="13" customFormat="1" ht="12" x14ac:dyDescent="0.2">
      <c r="C35" s="58"/>
      <c r="D35" s="58"/>
      <c r="E35" s="58"/>
      <c r="F35" s="58"/>
      <c r="H35" s="24"/>
    </row>
    <row r="36" spans="3:10" s="15" customFormat="1" ht="11.25" x14ac:dyDescent="0.2">
      <c r="C36" s="54" t="s">
        <v>71</v>
      </c>
      <c r="D36" s="55"/>
      <c r="E36" s="55"/>
      <c r="F36" s="55"/>
    </row>
    <row r="37" spans="3:10" ht="12" x14ac:dyDescent="0.2">
      <c r="C37" s="155"/>
      <c r="D37" s="155"/>
      <c r="E37" s="155"/>
      <c r="F37" s="155"/>
      <c r="H37" s="24"/>
      <c r="J37" s="24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</sheetData>
  <mergeCells count="11">
    <mergeCell ref="D20:F20"/>
    <mergeCell ref="C22:F22"/>
    <mergeCell ref="D19:F19"/>
    <mergeCell ref="C37:F37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4&amp;C&amp;P/&amp;N&amp;R&amp;8&amp;[30.10.2025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2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3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2" t="s">
        <v>89</v>
      </c>
    </row>
    <row r="2" spans="1:9" ht="15.75" x14ac:dyDescent="0.15">
      <c r="B2" s="102" t="s">
        <v>90</v>
      </c>
      <c r="C2" s="63"/>
      <c r="D2" s="65"/>
      <c r="E2" s="63"/>
      <c r="F2" s="63"/>
      <c r="G2" s="69"/>
    </row>
    <row r="3" spans="1:9" ht="7.5" customHeight="1" x14ac:dyDescent="0.15">
      <c r="A3" s="6"/>
      <c r="B3" s="60"/>
      <c r="C3" s="63"/>
      <c r="D3" s="66"/>
      <c r="E3" s="68"/>
      <c r="F3" s="68"/>
      <c r="G3" s="70"/>
      <c r="H3" s="8"/>
    </row>
    <row r="4" spans="1:9" ht="11.25" x14ac:dyDescent="0.2">
      <c r="A4" s="3"/>
      <c r="B4" s="72" t="s">
        <v>5</v>
      </c>
      <c r="C4" s="73" t="s">
        <v>12</v>
      </c>
      <c r="D4" s="74" t="s">
        <v>14</v>
      </c>
      <c r="E4" s="73" t="s">
        <v>4</v>
      </c>
      <c r="F4" s="73" t="s">
        <v>18</v>
      </c>
      <c r="G4" s="75" t="s">
        <v>22</v>
      </c>
      <c r="H4" s="6"/>
      <c r="I4" s="8"/>
    </row>
    <row r="5" spans="1:9" ht="7.5" customHeight="1" x14ac:dyDescent="0.15">
      <c r="B5" s="60"/>
      <c r="C5" s="63"/>
      <c r="D5" s="65"/>
      <c r="E5" s="63"/>
      <c r="F5" s="63"/>
      <c r="G5" s="69"/>
      <c r="H5" s="8"/>
    </row>
    <row r="6" spans="1:9" ht="12" x14ac:dyDescent="0.15">
      <c r="A6" s="28" t="s">
        <v>72</v>
      </c>
      <c r="B6" s="92" t="s">
        <v>73</v>
      </c>
      <c r="C6" s="41">
        <f>VLOOKUP($A6,Zakázka!$A:$T,10,FALSE)</f>
        <v>0</v>
      </c>
      <c r="D6" s="93">
        <f>VLOOKUP($A6,Zakázka!$A:$T,12,FALSE)</f>
        <v>0.48776398953243527</v>
      </c>
      <c r="E6" s="41">
        <f>VLOOKUP($A6,Zakázka!$A:$T,16,FALSE)</f>
        <v>0</v>
      </c>
      <c r="F6" s="41">
        <f>VLOOKUP($A6,Zakázka!$A:$T,17,FALSE)</f>
        <v>0</v>
      </c>
      <c r="G6" s="94">
        <f>VLOOKUP($A6,Zakázka!$A:$T,20,FALSE)</f>
        <v>13</v>
      </c>
      <c r="H6" s="6"/>
      <c r="I6" s="8"/>
    </row>
    <row r="7" spans="1:9" ht="12" outlineLevel="1" x14ac:dyDescent="0.15">
      <c r="A7" s="28" t="s">
        <v>74</v>
      </c>
      <c r="B7" s="95" t="s">
        <v>75</v>
      </c>
      <c r="C7" s="41">
        <f>VLOOKUP($A7,Zakázka!$A:$T,10,FALSE)</f>
        <v>0</v>
      </c>
      <c r="D7" s="93">
        <f>VLOOKUP($A7,Zakázka!$A:$T,12,FALSE)</f>
        <v>0.48776398953243527</v>
      </c>
      <c r="E7" s="41">
        <f>VLOOKUP($A7,Zakázka!$A:$T,16,FALSE)</f>
        <v>0</v>
      </c>
      <c r="F7" s="41">
        <f>VLOOKUP($A7,Zakázka!$A:$T,17,FALSE)</f>
        <v>0</v>
      </c>
      <c r="G7" s="94">
        <f>VLOOKUP($A7,Zakázka!$A:$T,20,FALSE)</f>
        <v>13</v>
      </c>
      <c r="H7" s="6"/>
      <c r="I7" s="8"/>
    </row>
    <row r="8" spans="1:9" ht="11.25" outlineLevel="2" x14ac:dyDescent="0.15">
      <c r="A8" s="96" t="s">
        <v>76</v>
      </c>
      <c r="B8" s="97" t="s">
        <v>77</v>
      </c>
      <c r="C8" s="98">
        <f>VLOOKUP($A8,Zakázka!$A:$T,10,FALSE)</f>
        <v>0</v>
      </c>
      <c r="D8" s="99">
        <f>VLOOKUP($A8,Zakázka!$A:$T,12,FALSE)</f>
        <v>0.48776398953243527</v>
      </c>
      <c r="E8" s="98">
        <f>VLOOKUP($A8,Zakázka!$A:$T,16,FALSE)</f>
        <v>0</v>
      </c>
      <c r="F8" s="98">
        <f>VLOOKUP($A8,Zakázka!$A:$T,17,FALSE)</f>
        <v>0</v>
      </c>
      <c r="G8" s="100">
        <f>VLOOKUP($A8,Zakázka!$A:$T,20,FALSE)</f>
        <v>10</v>
      </c>
      <c r="H8" s="6"/>
      <c r="I8" s="8"/>
    </row>
    <row r="9" spans="1:9" ht="11.25" outlineLevel="3" x14ac:dyDescent="0.15">
      <c r="A9" s="96" t="s">
        <v>78</v>
      </c>
      <c r="B9" s="101" t="s">
        <v>79</v>
      </c>
      <c r="C9" s="98">
        <f>VLOOKUP($A9,Zakázka!$A:$T,10,FALSE)</f>
        <v>0</v>
      </c>
      <c r="D9" s="99">
        <f>VLOOKUP($A9,Zakázka!$A:$T,12,FALSE)</f>
        <v>0</v>
      </c>
      <c r="E9" s="98">
        <f>VLOOKUP($A9,Zakázka!$A:$T,16,FALSE)</f>
        <v>0</v>
      </c>
      <c r="F9" s="98">
        <f>VLOOKUP($A9,Zakázka!$A:$T,17,FALSE)</f>
        <v>0</v>
      </c>
      <c r="G9" s="100">
        <f>VLOOKUP($A9,Zakázka!$A:$T,20,FALSE)</f>
        <v>2</v>
      </c>
      <c r="H9" s="6"/>
      <c r="I9" s="8"/>
    </row>
    <row r="10" spans="1:9" ht="11.25" outlineLevel="3" x14ac:dyDescent="0.15">
      <c r="A10" s="96" t="s">
        <v>80</v>
      </c>
      <c r="B10" s="101" t="s">
        <v>81</v>
      </c>
      <c r="C10" s="98">
        <f>VLOOKUP($A10,Zakázka!$A:$T,10,FALSE)</f>
        <v>0</v>
      </c>
      <c r="D10" s="99">
        <f>VLOOKUP($A10,Zakázka!$A:$T,12,FALSE)</f>
        <v>0</v>
      </c>
      <c r="E10" s="98">
        <f>VLOOKUP($A10,Zakázka!$A:$T,16,FALSE)</f>
        <v>0</v>
      </c>
      <c r="F10" s="98">
        <f>VLOOKUP($A10,Zakázka!$A:$T,17,FALSE)</f>
        <v>0</v>
      </c>
      <c r="G10" s="100">
        <f>VLOOKUP($A10,Zakázka!$A:$T,20,FALSE)</f>
        <v>1</v>
      </c>
      <c r="H10" s="6"/>
      <c r="I10" s="8"/>
    </row>
    <row r="11" spans="1:9" ht="11.25" outlineLevel="3" x14ac:dyDescent="0.15">
      <c r="A11" s="96" t="s">
        <v>82</v>
      </c>
      <c r="B11" s="101" t="s">
        <v>83</v>
      </c>
      <c r="C11" s="98">
        <f>VLOOKUP($A11,Zakázka!$A:$T,10,FALSE)</f>
        <v>0</v>
      </c>
      <c r="D11" s="99">
        <f>VLOOKUP($A11,Zakázka!$A:$T,12,FALSE)</f>
        <v>0.48776398953243527</v>
      </c>
      <c r="E11" s="98">
        <f>VLOOKUP($A11,Zakázka!$A:$T,16,FALSE)</f>
        <v>0</v>
      </c>
      <c r="F11" s="98">
        <f>VLOOKUP($A11,Zakázka!$A:$T,17,FALSE)</f>
        <v>0</v>
      </c>
      <c r="G11" s="100">
        <f>VLOOKUP($A11,Zakázka!$A:$T,20,FALSE)</f>
        <v>7</v>
      </c>
      <c r="H11" s="6"/>
      <c r="I11" s="8"/>
    </row>
    <row r="12" spans="1:9" ht="11.25" outlineLevel="2" x14ac:dyDescent="0.15">
      <c r="A12" s="96" t="s">
        <v>84</v>
      </c>
      <c r="B12" s="97" t="s">
        <v>85</v>
      </c>
      <c r="C12" s="98">
        <f>VLOOKUP($A12,Zakázka!$A:$T,10,FALSE)</f>
        <v>0</v>
      </c>
      <c r="D12" s="99">
        <f>VLOOKUP($A12,Zakázka!$A:$T,12,FALSE)</f>
        <v>0</v>
      </c>
      <c r="E12" s="98">
        <f>VLOOKUP($A12,Zakázka!$A:$T,16,FALSE)</f>
        <v>0</v>
      </c>
      <c r="F12" s="98">
        <f>VLOOKUP($A12,Zakázka!$A:$T,17,FALSE)</f>
        <v>0</v>
      </c>
      <c r="G12" s="100">
        <f>VLOOKUP($A12,Zakázka!$A:$T,20,FALSE)</f>
        <v>3</v>
      </c>
      <c r="H12" s="6"/>
      <c r="I12" s="8"/>
    </row>
    <row r="13" spans="1:9" ht="11.25" outlineLevel="3" x14ac:dyDescent="0.15">
      <c r="A13" s="96" t="s">
        <v>86</v>
      </c>
      <c r="B13" s="101" t="s">
        <v>87</v>
      </c>
      <c r="C13" s="98">
        <f>VLOOKUP($A13,Zakázka!$A:$T,10,FALSE)</f>
        <v>0</v>
      </c>
      <c r="D13" s="99">
        <f>VLOOKUP($A13,Zakázka!$A:$T,12,FALSE)</f>
        <v>0</v>
      </c>
      <c r="E13" s="98">
        <f>VLOOKUP($A13,Zakázka!$A:$T,16,FALSE)</f>
        <v>0</v>
      </c>
      <c r="F13" s="98">
        <f>VLOOKUP($A13,Zakázka!$A:$T,17,FALSE)</f>
        <v>0</v>
      </c>
      <c r="G13" s="100">
        <f>VLOOKUP($A13,Zakázka!$A:$T,20,FALSE)</f>
        <v>1</v>
      </c>
      <c r="H13" s="6"/>
      <c r="I13" s="8"/>
    </row>
    <row r="14" spans="1:9" ht="11.25" outlineLevel="3" x14ac:dyDescent="0.15">
      <c r="A14" s="96" t="s">
        <v>88</v>
      </c>
      <c r="B14" s="101" t="s">
        <v>79</v>
      </c>
      <c r="C14" s="98">
        <f>VLOOKUP($A14,Zakázka!$A:$T,10,FALSE)</f>
        <v>0</v>
      </c>
      <c r="D14" s="99">
        <f>VLOOKUP($A14,Zakázka!$A:$T,12,FALSE)</f>
        <v>0</v>
      </c>
      <c r="E14" s="98">
        <f>VLOOKUP($A14,Zakázka!$A:$T,16,FALSE)</f>
        <v>0</v>
      </c>
      <c r="F14" s="98">
        <f>VLOOKUP($A14,Zakázka!$A:$T,17,FALSE)</f>
        <v>0</v>
      </c>
      <c r="G14" s="100">
        <f>VLOOKUP($A14,Zakázka!$A:$T,20,FALSE)</f>
        <v>2</v>
      </c>
      <c r="H14" s="6"/>
      <c r="I14" s="8"/>
    </row>
    <row r="15" spans="1:9" ht="7.5" customHeight="1" x14ac:dyDescent="0.15">
      <c r="B15" s="62"/>
      <c r="C15" s="64"/>
      <c r="D15" s="67"/>
      <c r="E15" s="64"/>
      <c r="F15" s="64"/>
      <c r="G15" s="71"/>
      <c r="H15" s="8"/>
    </row>
    <row r="16" spans="1:9" ht="12.75" x14ac:dyDescent="0.2">
      <c r="A16" s="5"/>
      <c r="B16" s="76" t="s">
        <v>3</v>
      </c>
      <c r="C16" s="77">
        <f>SUMIF(GROUP_ID,"",ITEM_PRICES)</f>
        <v>0</v>
      </c>
      <c r="D16" s="78"/>
      <c r="E16" s="79"/>
      <c r="F16" s="79"/>
      <c r="G16" s="80"/>
      <c r="H16" s="6"/>
      <c r="I16" s="8"/>
    </row>
    <row r="17" spans="1:9" ht="12.75" x14ac:dyDescent="0.2">
      <c r="A17" s="5"/>
      <c r="B17" s="81" t="s">
        <v>4</v>
      </c>
      <c r="C17" s="77">
        <f ca="1">SUM(C18:C19)</f>
        <v>0</v>
      </c>
      <c r="D17" s="78"/>
      <c r="E17" s="79"/>
      <c r="F17" s="79"/>
      <c r="G17" s="80"/>
      <c r="H17" s="6"/>
      <c r="I17" s="8"/>
    </row>
    <row r="18" spans="1:9" ht="12.75" x14ac:dyDescent="0.2">
      <c r="A18" s="2"/>
      <c r="B18" s="82" t="str">
        <f ca="1">INDIRECT(ADDRESS(11,1,,,"Krycí List"))</f>
        <v/>
      </c>
      <c r="C18" s="83" t="str">
        <f ca="1">INDIRECT(ADDRESS(14,1,,,"Krycí List"))</f>
        <v/>
      </c>
      <c r="D18" s="84"/>
      <c r="E18" s="85"/>
      <c r="F18" s="85"/>
      <c r="G18" s="86"/>
      <c r="H18" s="6"/>
      <c r="I18" s="8"/>
    </row>
    <row r="19" spans="1:9" ht="12.75" x14ac:dyDescent="0.2">
      <c r="A19" s="2"/>
      <c r="B19" s="87" t="str">
        <f ca="1">INDIRECT(ADDRESS(12,1,,,"Krycí List"))</f>
        <v/>
      </c>
      <c r="C19" s="88" t="str">
        <f ca="1">INDIRECT(ADDRESS(15,1,,,"Krycí List"))</f>
        <v/>
      </c>
      <c r="D19" s="89"/>
      <c r="E19" s="90"/>
      <c r="F19" s="90"/>
      <c r="G19" s="91"/>
      <c r="H19" s="6"/>
      <c r="I19" s="8"/>
    </row>
    <row r="20" spans="1:9" ht="12.75" x14ac:dyDescent="0.2">
      <c r="A20" s="5"/>
      <c r="B20" s="76" t="s">
        <v>2</v>
      </c>
      <c r="C20" s="77">
        <f ca="1">C16+C17</f>
        <v>0</v>
      </c>
      <c r="D20" s="78"/>
      <c r="E20" s="79"/>
      <c r="F20" s="79"/>
      <c r="G20" s="80"/>
      <c r="H20" s="6"/>
      <c r="I20" s="8"/>
    </row>
    <row r="21" spans="1:9" x14ac:dyDescent="0.15">
      <c r="B21" s="60"/>
      <c r="C21" s="63"/>
      <c r="D21" s="65"/>
      <c r="E21" s="63"/>
      <c r="F21" s="63"/>
      <c r="G21" s="69"/>
    </row>
    <row r="22" spans="1:9" x14ac:dyDescent="0.15">
      <c r="B22" s="6"/>
      <c r="C22" s="8"/>
      <c r="D22" s="6"/>
      <c r="E22" s="8"/>
      <c r="F22" s="8"/>
      <c r="G22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4&amp;C&amp;P/&amp;N&amp;R&amp;8&amp;[30.10.2025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87"/>
  <sheetViews>
    <sheetView tabSelected="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5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2" t="s">
        <v>89</v>
      </c>
    </row>
    <row r="2" spans="1:27" ht="15.75" x14ac:dyDescent="0.15">
      <c r="B2" s="69"/>
      <c r="C2" s="69"/>
      <c r="D2" s="60"/>
      <c r="E2" s="60"/>
      <c r="F2" s="102" t="s">
        <v>90</v>
      </c>
      <c r="G2" s="60"/>
      <c r="H2" s="65"/>
      <c r="I2" s="105"/>
      <c r="J2" s="63"/>
      <c r="K2" s="65"/>
      <c r="L2" s="65"/>
      <c r="M2" s="65"/>
      <c r="N2" s="65"/>
      <c r="O2" s="63"/>
      <c r="P2" s="63"/>
      <c r="Q2" s="63"/>
      <c r="R2" s="60"/>
      <c r="S2" s="60"/>
      <c r="T2" s="69"/>
      <c r="V2" s="9"/>
      <c r="X2" s="106" t="s">
        <v>23</v>
      </c>
      <c r="Y2" s="9"/>
    </row>
    <row r="3" spans="1:27" ht="7.5" customHeight="1" x14ac:dyDescent="0.15">
      <c r="A3" s="6"/>
      <c r="B3" s="103"/>
      <c r="C3" s="69"/>
      <c r="D3" s="60"/>
      <c r="E3" s="60"/>
      <c r="F3" s="60"/>
      <c r="G3" s="60"/>
      <c r="H3" s="65"/>
      <c r="I3" s="105"/>
      <c r="J3" s="63"/>
      <c r="K3" s="66"/>
      <c r="L3" s="66"/>
      <c r="M3" s="66"/>
      <c r="N3" s="66"/>
      <c r="O3" s="68"/>
      <c r="P3" s="68"/>
      <c r="Q3" s="68"/>
      <c r="R3" s="104"/>
      <c r="S3" s="60"/>
      <c r="T3" s="70"/>
      <c r="U3" s="8"/>
      <c r="X3" s="107"/>
      <c r="Y3" s="9"/>
    </row>
    <row r="4" spans="1:27" ht="11.25" x14ac:dyDescent="0.2">
      <c r="A4" s="3"/>
      <c r="B4" s="75"/>
      <c r="C4" s="75" t="s">
        <v>6</v>
      </c>
      <c r="D4" s="72" t="s">
        <v>7</v>
      </c>
      <c r="E4" s="72" t="s">
        <v>8</v>
      </c>
      <c r="F4" s="72" t="s">
        <v>5</v>
      </c>
      <c r="G4" s="72" t="s">
        <v>9</v>
      </c>
      <c r="H4" s="74" t="s">
        <v>10</v>
      </c>
      <c r="I4" s="108" t="s">
        <v>11</v>
      </c>
      <c r="J4" s="73" t="s">
        <v>12</v>
      </c>
      <c r="K4" s="74" t="s">
        <v>13</v>
      </c>
      <c r="L4" s="74" t="s">
        <v>14</v>
      </c>
      <c r="M4" s="74" t="s">
        <v>15</v>
      </c>
      <c r="N4" s="74" t="s">
        <v>16</v>
      </c>
      <c r="O4" s="73" t="s">
        <v>17</v>
      </c>
      <c r="P4" s="73" t="s">
        <v>4</v>
      </c>
      <c r="Q4" s="73" t="s">
        <v>18</v>
      </c>
      <c r="R4" s="72" t="s">
        <v>19</v>
      </c>
      <c r="S4" s="72" t="s">
        <v>20</v>
      </c>
      <c r="T4" s="75" t="s">
        <v>21</v>
      </c>
      <c r="U4" s="6"/>
      <c r="V4" s="8"/>
      <c r="W4" s="8"/>
      <c r="X4" s="106">
        <f ca="1">CELL("width",F4)+CELL("width",G4)+CELL("width",H4)+CELL("width",I4)+CELL("width",J4)</f>
        <v>117</v>
      </c>
      <c r="Y4" s="9"/>
    </row>
    <row r="5" spans="1:27" ht="7.5" customHeight="1" x14ac:dyDescent="0.15">
      <c r="B5" s="69"/>
      <c r="C5" s="69"/>
      <c r="D5" s="60"/>
      <c r="E5" s="60"/>
      <c r="F5" s="60"/>
      <c r="G5" s="60"/>
      <c r="H5" s="65"/>
      <c r="I5" s="105"/>
      <c r="J5" s="63"/>
      <c r="K5" s="65"/>
      <c r="L5" s="65"/>
      <c r="M5" s="65"/>
      <c r="N5" s="65"/>
      <c r="O5" s="63"/>
      <c r="P5" s="63"/>
      <c r="Q5" s="63"/>
      <c r="R5" s="60"/>
      <c r="S5" s="60"/>
      <c r="T5" s="69"/>
      <c r="U5" s="8"/>
      <c r="X5" s="59"/>
    </row>
    <row r="6" spans="1:27" ht="12" x14ac:dyDescent="0.2">
      <c r="A6" s="28" t="s">
        <v>72</v>
      </c>
      <c r="B6" s="94">
        <v>1</v>
      </c>
      <c r="C6" s="109"/>
      <c r="D6" s="110" t="s">
        <v>91</v>
      </c>
      <c r="E6" s="110"/>
      <c r="F6" s="92" t="s">
        <v>73</v>
      </c>
      <c r="G6" s="110"/>
      <c r="H6" s="111"/>
      <c r="I6" s="112"/>
      <c r="J6" s="41">
        <f>SUBTOTAL(9,J7:J87)</f>
        <v>0</v>
      </c>
      <c r="K6" s="111"/>
      <c r="L6" s="93">
        <f>SUBTOTAL(9,L7:L87)</f>
        <v>0.48776398953243527</v>
      </c>
      <c r="M6" s="111"/>
      <c r="N6" s="93">
        <f>SUBTOTAL(9,N7:N87)</f>
        <v>0.1342642</v>
      </c>
      <c r="O6" s="113"/>
      <c r="P6" s="41">
        <f>SUBTOTAL(9,P7:P87)</f>
        <v>0</v>
      </c>
      <c r="Q6" s="41">
        <f>SUBTOTAL(9,Q7:Q87)</f>
        <v>0</v>
      </c>
      <c r="R6" s="110"/>
      <c r="S6" s="110"/>
      <c r="T6" s="94">
        <f>SUBTOTAL(9,T7:T87)</f>
        <v>13</v>
      </c>
      <c r="U6" s="6"/>
      <c r="V6" s="8"/>
      <c r="W6" s="8"/>
      <c r="X6" s="60"/>
    </row>
    <row r="7" spans="1:27" ht="12" outlineLevel="1" x14ac:dyDescent="0.2">
      <c r="A7" s="28" t="s">
        <v>74</v>
      </c>
      <c r="B7" s="94">
        <v>2</v>
      </c>
      <c r="C7" s="109"/>
      <c r="D7" s="110" t="s">
        <v>92</v>
      </c>
      <c r="E7" s="110"/>
      <c r="F7" s="92" t="s">
        <v>75</v>
      </c>
      <c r="G7" s="110"/>
      <c r="H7" s="111"/>
      <c r="I7" s="112"/>
      <c r="J7" s="41">
        <f>SUBTOTAL(9,J8:J86)</f>
        <v>0</v>
      </c>
      <c r="K7" s="111"/>
      <c r="L7" s="93">
        <f>SUBTOTAL(9,L8:L86)</f>
        <v>0.48776398953243527</v>
      </c>
      <c r="M7" s="111"/>
      <c r="N7" s="93">
        <f>SUBTOTAL(9,N8:N86)</f>
        <v>0.1342642</v>
      </c>
      <c r="O7" s="113"/>
      <c r="P7" s="41">
        <f>SUBTOTAL(9,P8:P86)</f>
        <v>0</v>
      </c>
      <c r="Q7" s="41">
        <f>SUBTOTAL(9,Q8:Q86)</f>
        <v>0</v>
      </c>
      <c r="R7" s="110"/>
      <c r="S7" s="110"/>
      <c r="T7" s="94">
        <f>SUBTOTAL(9,T8:T86)</f>
        <v>13</v>
      </c>
      <c r="U7" s="6"/>
      <c r="V7" s="8"/>
      <c r="W7" s="8"/>
      <c r="X7" s="60"/>
    </row>
    <row r="8" spans="1:27" ht="11.25" outlineLevel="2" x14ac:dyDescent="0.2">
      <c r="A8" s="96" t="s">
        <v>76</v>
      </c>
      <c r="B8" s="100">
        <v>3</v>
      </c>
      <c r="C8" s="114"/>
      <c r="D8" s="115" t="s">
        <v>93</v>
      </c>
      <c r="E8" s="115"/>
      <c r="F8" s="116" t="s">
        <v>77</v>
      </c>
      <c r="G8" s="115"/>
      <c r="H8" s="117"/>
      <c r="I8" s="118"/>
      <c r="J8" s="98">
        <f>SUBTOTAL(9,J9:J68)</f>
        <v>0</v>
      </c>
      <c r="K8" s="117"/>
      <c r="L8" s="99">
        <f>SUBTOTAL(9,L9:L68)</f>
        <v>0.48776398953243527</v>
      </c>
      <c r="M8" s="117"/>
      <c r="N8" s="99">
        <f>SUBTOTAL(9,N9:N68)</f>
        <v>0.1342642</v>
      </c>
      <c r="O8" s="119"/>
      <c r="P8" s="98">
        <f>SUBTOTAL(9,P9:P68)</f>
        <v>0</v>
      </c>
      <c r="Q8" s="98">
        <f>SUBTOTAL(9,Q9:Q68)</f>
        <v>0</v>
      </c>
      <c r="R8" s="115"/>
      <c r="S8" s="115"/>
      <c r="T8" s="100">
        <f>SUBTOTAL(9,T9:T68)</f>
        <v>10</v>
      </c>
      <c r="U8" s="6"/>
      <c r="V8" s="8"/>
      <c r="W8" s="8"/>
      <c r="X8" s="60"/>
    </row>
    <row r="9" spans="1:27" ht="11.25" outlineLevel="3" x14ac:dyDescent="0.2">
      <c r="A9" s="96" t="s">
        <v>78</v>
      </c>
      <c r="B9" s="100">
        <v>4</v>
      </c>
      <c r="C9" s="114"/>
      <c r="D9" s="115" t="s">
        <v>94</v>
      </c>
      <c r="E9" s="115"/>
      <c r="F9" s="116" t="s">
        <v>79</v>
      </c>
      <c r="G9" s="115"/>
      <c r="H9" s="117"/>
      <c r="I9" s="118"/>
      <c r="J9" s="98">
        <f>SUBTOTAL(9,J10:J16)</f>
        <v>0</v>
      </c>
      <c r="K9" s="117"/>
      <c r="L9" s="99">
        <f>SUBTOTAL(9,L10:L16)</f>
        <v>0</v>
      </c>
      <c r="M9" s="117"/>
      <c r="N9" s="99">
        <f>SUBTOTAL(9,N10:N16)</f>
        <v>0</v>
      </c>
      <c r="O9" s="119"/>
      <c r="P9" s="98">
        <f>SUBTOTAL(9,P10:P16)</f>
        <v>0</v>
      </c>
      <c r="Q9" s="98">
        <f>SUBTOTAL(9,Q10:Q16)</f>
        <v>0</v>
      </c>
      <c r="R9" s="115"/>
      <c r="S9" s="115"/>
      <c r="T9" s="100">
        <f>SUBTOTAL(9,T10:T16)</f>
        <v>2</v>
      </c>
      <c r="U9" s="6"/>
      <c r="V9" s="8"/>
      <c r="W9" s="8"/>
      <c r="X9" s="60"/>
    </row>
    <row r="10" spans="1:27" ht="22.5" outlineLevel="4" x14ac:dyDescent="0.2">
      <c r="A10" s="4"/>
      <c r="B10" s="120"/>
      <c r="C10" s="121">
        <v>1</v>
      </c>
      <c r="D10" s="122" t="s">
        <v>95</v>
      </c>
      <c r="E10" s="123" t="s">
        <v>96</v>
      </c>
      <c r="F10" s="124" t="s">
        <v>97</v>
      </c>
      <c r="G10" s="122" t="s">
        <v>98</v>
      </c>
      <c r="H10" s="125">
        <v>0.1342642</v>
      </c>
      <c r="I10" s="126"/>
      <c r="J10" s="127">
        <f>H10*I10</f>
        <v>0</v>
      </c>
      <c r="K10" s="125"/>
      <c r="L10" s="125">
        <f>H10*K10</f>
        <v>0</v>
      </c>
      <c r="M10" s="125"/>
      <c r="N10" s="125">
        <f>H10*M10</f>
        <v>0</v>
      </c>
      <c r="O10" s="127">
        <v>21</v>
      </c>
      <c r="P10" s="127">
        <f>J10*(O10/100)</f>
        <v>0</v>
      </c>
      <c r="Q10" s="127">
        <f>J10+P10</f>
        <v>0</v>
      </c>
      <c r="R10" s="128"/>
      <c r="S10" s="128" t="s">
        <v>99</v>
      </c>
      <c r="T10" s="129">
        <v>1</v>
      </c>
      <c r="U10" s="8"/>
      <c r="V10" s="8"/>
      <c r="W10" s="8"/>
      <c r="X10" s="60"/>
    </row>
    <row r="11" spans="1:27" ht="9.75" outlineLevel="5" x14ac:dyDescent="0.2">
      <c r="A11" s="130"/>
      <c r="B11" s="131"/>
      <c r="C11" s="131"/>
      <c r="D11" s="132"/>
      <c r="E11" s="136" t="s">
        <v>0</v>
      </c>
      <c r="F11" s="156" t="s">
        <v>100</v>
      </c>
      <c r="G11" s="156"/>
      <c r="H11" s="157"/>
      <c r="I11" s="158"/>
      <c r="J11" s="159"/>
      <c r="K11" s="134"/>
      <c r="L11" s="134"/>
      <c r="M11" s="134"/>
      <c r="N11" s="134"/>
      <c r="O11" s="135"/>
      <c r="P11" s="135"/>
      <c r="Q11" s="135"/>
      <c r="R11" s="132"/>
      <c r="S11" s="132"/>
      <c r="T11" s="131"/>
      <c r="U11" s="6"/>
      <c r="V11" s="8"/>
      <c r="W11" s="8"/>
      <c r="X11" s="133" t="str">
        <f>F11</f>
        <v>Vnitrostaveništní doprava suti a vybouraných hmot vodorovně do 50 m s naložením s omezením mechanizace pro budovy a haly výšky přes 15 do 18 m</v>
      </c>
      <c r="Y11" s="9"/>
      <c r="AA11" s="11"/>
    </row>
    <row r="12" spans="1:27" ht="7.5" customHeight="1" outlineLevel="5" x14ac:dyDescent="0.15">
      <c r="B12" s="69"/>
      <c r="C12" s="69"/>
      <c r="D12" s="60"/>
      <c r="E12" s="60"/>
      <c r="F12" s="61"/>
      <c r="G12" s="60"/>
      <c r="H12" s="65"/>
      <c r="I12" s="105"/>
      <c r="J12" s="63"/>
      <c r="K12" s="65"/>
      <c r="L12" s="65"/>
      <c r="M12" s="65"/>
      <c r="N12" s="65"/>
      <c r="O12" s="63"/>
      <c r="P12" s="63"/>
      <c r="Q12" s="63"/>
      <c r="R12" s="60"/>
      <c r="S12" s="60"/>
      <c r="T12" s="69"/>
      <c r="U12" s="8"/>
      <c r="X12" s="60"/>
    </row>
    <row r="13" spans="1:27" ht="11.25" outlineLevel="4" x14ac:dyDescent="0.2">
      <c r="A13" s="4"/>
      <c r="B13" s="120"/>
      <c r="C13" s="121">
        <v>2</v>
      </c>
      <c r="D13" s="122" t="s">
        <v>95</v>
      </c>
      <c r="E13" s="123" t="s">
        <v>101</v>
      </c>
      <c r="F13" s="124" t="s">
        <v>102</v>
      </c>
      <c r="G13" s="122" t="s">
        <v>98</v>
      </c>
      <c r="H13" s="125">
        <v>0.1342642</v>
      </c>
      <c r="I13" s="126"/>
      <c r="J13" s="127">
        <f>H13*I13</f>
        <v>0</v>
      </c>
      <c r="K13" s="125"/>
      <c r="L13" s="125">
        <f>H13*K13</f>
        <v>0</v>
      </c>
      <c r="M13" s="125"/>
      <c r="N13" s="125">
        <f>H13*M13</f>
        <v>0</v>
      </c>
      <c r="O13" s="127">
        <v>21</v>
      </c>
      <c r="P13" s="127">
        <f>J13*(O13/100)</f>
        <v>0</v>
      </c>
      <c r="Q13" s="127">
        <f>J13+P13</f>
        <v>0</v>
      </c>
      <c r="R13" s="128"/>
      <c r="S13" s="128" t="s">
        <v>99</v>
      </c>
      <c r="T13" s="129">
        <v>1</v>
      </c>
      <c r="U13" s="8"/>
      <c r="V13" s="8"/>
      <c r="W13" s="8"/>
      <c r="X13" s="60"/>
    </row>
    <row r="14" spans="1:27" ht="9.75" outlineLevel="5" x14ac:dyDescent="0.2">
      <c r="A14" s="130"/>
      <c r="B14" s="131"/>
      <c r="C14" s="131"/>
      <c r="D14" s="132"/>
      <c r="E14" s="136" t="s">
        <v>0</v>
      </c>
      <c r="F14" s="156" t="s">
        <v>103</v>
      </c>
      <c r="G14" s="156"/>
      <c r="H14" s="157"/>
      <c r="I14" s="158"/>
      <c r="J14" s="159"/>
      <c r="K14" s="134"/>
      <c r="L14" s="134"/>
      <c r="M14" s="134"/>
      <c r="N14" s="134"/>
      <c r="O14" s="135"/>
      <c r="P14" s="135"/>
      <c r="Q14" s="135"/>
      <c r="R14" s="132"/>
      <c r="S14" s="132"/>
      <c r="T14" s="131"/>
      <c r="U14" s="6"/>
      <c r="V14" s="8"/>
      <c r="W14" s="8"/>
      <c r="X14" s="133" t="str">
        <f>F14</f>
        <v>Odvoz suti a vybouraných hmot na skládku nebo meziskládku se složením, na vzdálenost do 1 km</v>
      </c>
      <c r="Y14" s="9"/>
      <c r="AA14" s="11"/>
    </row>
    <row r="15" spans="1:27" ht="7.5" customHeight="1" outlineLevel="5" x14ac:dyDescent="0.15">
      <c r="B15" s="69"/>
      <c r="C15" s="69"/>
      <c r="D15" s="60"/>
      <c r="E15" s="60"/>
      <c r="F15" s="61"/>
      <c r="G15" s="60"/>
      <c r="H15" s="65"/>
      <c r="I15" s="105"/>
      <c r="J15" s="63"/>
      <c r="K15" s="65"/>
      <c r="L15" s="65"/>
      <c r="M15" s="65"/>
      <c r="N15" s="65"/>
      <c r="O15" s="63"/>
      <c r="P15" s="63"/>
      <c r="Q15" s="63"/>
      <c r="R15" s="60"/>
      <c r="S15" s="60"/>
      <c r="T15" s="69"/>
      <c r="U15" s="8"/>
      <c r="X15" s="60"/>
    </row>
    <row r="16" spans="1:27" outlineLevel="4" x14ac:dyDescent="0.15">
      <c r="B16" s="6"/>
      <c r="C16" s="6"/>
      <c r="D16" s="6"/>
      <c r="E16" s="6"/>
      <c r="F16" s="6"/>
      <c r="G16" s="6"/>
      <c r="H16" s="6"/>
      <c r="I16" s="8"/>
      <c r="J16" s="8"/>
      <c r="K16" s="6"/>
      <c r="L16" s="6"/>
      <c r="M16" s="6"/>
      <c r="N16" s="6"/>
      <c r="O16" s="6"/>
      <c r="P16" s="8"/>
      <c r="Q16" s="8"/>
      <c r="R16" s="8"/>
      <c r="S16" s="6"/>
      <c r="T16" s="6"/>
      <c r="X16" s="6"/>
    </row>
    <row r="17" spans="1:27" ht="11.25" outlineLevel="3" x14ac:dyDescent="0.2">
      <c r="A17" s="96" t="s">
        <v>80</v>
      </c>
      <c r="B17" s="100">
        <v>4</v>
      </c>
      <c r="C17" s="114"/>
      <c r="D17" s="115" t="s">
        <v>94</v>
      </c>
      <c r="E17" s="115"/>
      <c r="F17" s="116" t="s">
        <v>81</v>
      </c>
      <c r="G17" s="115"/>
      <c r="H17" s="117"/>
      <c r="I17" s="118"/>
      <c r="J17" s="98">
        <f>SUBTOTAL(9,J18:J21)</f>
        <v>0</v>
      </c>
      <c r="K17" s="117"/>
      <c r="L17" s="99">
        <f>SUBTOTAL(9,L18:L21)</f>
        <v>0</v>
      </c>
      <c r="M17" s="117"/>
      <c r="N17" s="99">
        <f>SUBTOTAL(9,N18:N21)</f>
        <v>0</v>
      </c>
      <c r="O17" s="119"/>
      <c r="P17" s="98">
        <f>SUBTOTAL(9,P18:P21)</f>
        <v>0</v>
      </c>
      <c r="Q17" s="98">
        <f>SUBTOTAL(9,Q18:Q21)</f>
        <v>0</v>
      </c>
      <c r="R17" s="115"/>
      <c r="S17" s="115"/>
      <c r="T17" s="100">
        <f>SUBTOTAL(9,T18:T21)</f>
        <v>1</v>
      </c>
      <c r="U17" s="6"/>
      <c r="V17" s="8"/>
      <c r="W17" s="8"/>
      <c r="X17" s="60"/>
    </row>
    <row r="18" spans="1:27" ht="11.25" outlineLevel="4" x14ac:dyDescent="0.2">
      <c r="A18" s="4"/>
      <c r="B18" s="120"/>
      <c r="C18" s="121">
        <v>3</v>
      </c>
      <c r="D18" s="122" t="s">
        <v>95</v>
      </c>
      <c r="E18" s="123" t="s">
        <v>104</v>
      </c>
      <c r="F18" s="124" t="s">
        <v>105</v>
      </c>
      <c r="G18" s="122" t="s">
        <v>98</v>
      </c>
      <c r="H18" s="125">
        <v>0.48799999999999999</v>
      </c>
      <c r="I18" s="126"/>
      <c r="J18" s="127">
        <f>H18*I18</f>
        <v>0</v>
      </c>
      <c r="K18" s="125"/>
      <c r="L18" s="125">
        <f>H18*K18</f>
        <v>0</v>
      </c>
      <c r="M18" s="125"/>
      <c r="N18" s="125">
        <f>H18*M18</f>
        <v>0</v>
      </c>
      <c r="O18" s="127">
        <v>21</v>
      </c>
      <c r="P18" s="127">
        <f>J18*(O18/100)</f>
        <v>0</v>
      </c>
      <c r="Q18" s="127">
        <f>J18+P18</f>
        <v>0</v>
      </c>
      <c r="R18" s="128"/>
      <c r="S18" s="128" t="s">
        <v>99</v>
      </c>
      <c r="T18" s="129">
        <v>1</v>
      </c>
      <c r="U18" s="8"/>
      <c r="V18" s="8"/>
      <c r="W18" s="8"/>
      <c r="X18" s="60"/>
    </row>
    <row r="19" spans="1:27" ht="19.5" outlineLevel="5" x14ac:dyDescent="0.2">
      <c r="A19" s="130"/>
      <c r="B19" s="131"/>
      <c r="C19" s="131"/>
      <c r="D19" s="132"/>
      <c r="E19" s="136" t="s">
        <v>0</v>
      </c>
      <c r="F19" s="156" t="s">
        <v>106</v>
      </c>
      <c r="G19" s="156"/>
      <c r="H19" s="157"/>
      <c r="I19" s="158"/>
      <c r="J19" s="159"/>
      <c r="K19" s="134"/>
      <c r="L19" s="134"/>
      <c r="M19" s="134"/>
      <c r="N19" s="134"/>
      <c r="O19" s="135"/>
      <c r="P19" s="135"/>
      <c r="Q19" s="135"/>
      <c r="R19" s="132"/>
      <c r="S19" s="132"/>
      <c r="T19" s="131"/>
      <c r="U19" s="6"/>
      <c r="V19" s="8"/>
      <c r="W19" s="8"/>
      <c r="X19" s="133" t="str">
        <f>F19</f>
        <v>Přesun hmot pro budovy občanské výstavby, bydlení, výrobu a služby ruční (bez užití mechanizace) vodorovná dopravní vzdálenost do 100 m pro budovy s jakoukoliv nosnou konstrukcí výšky přes 12 do 24 m</v>
      </c>
      <c r="Y19" s="9"/>
      <c r="AA19" s="11"/>
    </row>
    <row r="20" spans="1:27" ht="7.5" customHeight="1" outlineLevel="5" x14ac:dyDescent="0.15">
      <c r="B20" s="69"/>
      <c r="C20" s="69"/>
      <c r="D20" s="60"/>
      <c r="E20" s="60"/>
      <c r="F20" s="61"/>
      <c r="G20" s="60"/>
      <c r="H20" s="65"/>
      <c r="I20" s="105"/>
      <c r="J20" s="63"/>
      <c r="K20" s="65"/>
      <c r="L20" s="65"/>
      <c r="M20" s="65"/>
      <c r="N20" s="65"/>
      <c r="O20" s="63"/>
      <c r="P20" s="63"/>
      <c r="Q20" s="63"/>
      <c r="R20" s="60"/>
      <c r="S20" s="60"/>
      <c r="T20" s="69"/>
      <c r="U20" s="8"/>
      <c r="X20" s="60"/>
    </row>
    <row r="21" spans="1:27" outlineLevel="4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  <c r="R21" s="8"/>
      <c r="S21" s="6"/>
      <c r="T21" s="6"/>
      <c r="X21" s="6"/>
    </row>
    <row r="22" spans="1:27" ht="11.25" outlineLevel="3" x14ac:dyDescent="0.2">
      <c r="A22" s="96" t="s">
        <v>82</v>
      </c>
      <c r="B22" s="100">
        <v>4</v>
      </c>
      <c r="C22" s="114"/>
      <c r="D22" s="115" t="s">
        <v>94</v>
      </c>
      <c r="E22" s="115"/>
      <c r="F22" s="116" t="s">
        <v>83</v>
      </c>
      <c r="G22" s="115"/>
      <c r="H22" s="117"/>
      <c r="I22" s="118"/>
      <c r="J22" s="98">
        <f>SUBTOTAL(9,J23:J68)</f>
        <v>0</v>
      </c>
      <c r="K22" s="117"/>
      <c r="L22" s="99">
        <f>SUBTOTAL(9,L23:L68)</f>
        <v>0.48776398953243527</v>
      </c>
      <c r="M22" s="117"/>
      <c r="N22" s="99">
        <f>SUBTOTAL(9,N23:N68)</f>
        <v>0.1342642</v>
      </c>
      <c r="O22" s="119"/>
      <c r="P22" s="98">
        <f>SUBTOTAL(9,P23:P68)</f>
        <v>0</v>
      </c>
      <c r="Q22" s="98">
        <f>SUBTOTAL(9,Q23:Q68)</f>
        <v>0</v>
      </c>
      <c r="R22" s="115"/>
      <c r="S22" s="115"/>
      <c r="T22" s="100">
        <f>SUBTOTAL(9,T23:T68)</f>
        <v>7</v>
      </c>
      <c r="U22" s="6"/>
      <c r="V22" s="8"/>
      <c r="W22" s="8"/>
      <c r="X22" s="60"/>
    </row>
    <row r="23" spans="1:27" ht="11.25" outlineLevel="4" x14ac:dyDescent="0.2">
      <c r="A23" s="4"/>
      <c r="B23" s="120"/>
      <c r="C23" s="121">
        <v>4</v>
      </c>
      <c r="D23" s="122" t="s">
        <v>95</v>
      </c>
      <c r="E23" s="123" t="s">
        <v>107</v>
      </c>
      <c r="F23" s="124" t="s">
        <v>108</v>
      </c>
      <c r="G23" s="122" t="s">
        <v>109</v>
      </c>
      <c r="H23" s="125">
        <v>101.57299999999999</v>
      </c>
      <c r="I23" s="126"/>
      <c r="J23" s="127">
        <f>H23*I23</f>
        <v>0</v>
      </c>
      <c r="K23" s="125">
        <v>6.0000000000000002E-5</v>
      </c>
      <c r="L23" s="125">
        <f>H23*K23</f>
        <v>6.0943799999999999E-3</v>
      </c>
      <c r="M23" s="125"/>
      <c r="N23" s="125">
        <f>H23*M23</f>
        <v>0</v>
      </c>
      <c r="O23" s="127">
        <v>21</v>
      </c>
      <c r="P23" s="127">
        <f>J23*(O23/100)</f>
        <v>0</v>
      </c>
      <c r="Q23" s="127">
        <f>J23+P23</f>
        <v>0</v>
      </c>
      <c r="R23" s="128"/>
      <c r="S23" s="128" t="s">
        <v>99</v>
      </c>
      <c r="T23" s="129">
        <v>1</v>
      </c>
      <c r="U23" s="8"/>
      <c r="V23" s="8"/>
      <c r="W23" s="8"/>
      <c r="X23" s="60"/>
    </row>
    <row r="24" spans="1:27" ht="9.75" outlineLevel="5" x14ac:dyDescent="0.2">
      <c r="A24" s="130"/>
      <c r="B24" s="131"/>
      <c r="C24" s="131"/>
      <c r="D24" s="132"/>
      <c r="E24" s="136" t="s">
        <v>0</v>
      </c>
      <c r="F24" s="156" t="s">
        <v>110</v>
      </c>
      <c r="G24" s="156"/>
      <c r="H24" s="157"/>
      <c r="I24" s="158"/>
      <c r="J24" s="159"/>
      <c r="K24" s="134"/>
      <c r="L24" s="134"/>
      <c r="M24" s="134"/>
      <c r="N24" s="134"/>
      <c r="O24" s="135"/>
      <c r="P24" s="135"/>
      <c r="Q24" s="135"/>
      <c r="R24" s="132"/>
      <c r="S24" s="132"/>
      <c r="T24" s="131"/>
      <c r="U24" s="6"/>
      <c r="V24" s="8"/>
      <c r="W24" s="8"/>
      <c r="X24" s="133" t="str">
        <f>F24</f>
        <v>Odstranění nátěrů z tesařských konstrukcí okartáčováním</v>
      </c>
      <c r="Y24" s="9"/>
      <c r="AA24" s="11"/>
    </row>
    <row r="25" spans="1:27" ht="7.5" customHeight="1" outlineLevel="5" x14ac:dyDescent="0.15">
      <c r="B25" s="69"/>
      <c r="C25" s="69"/>
      <c r="D25" s="60"/>
      <c r="E25" s="60"/>
      <c r="F25" s="61"/>
      <c r="G25" s="60"/>
      <c r="H25" s="65"/>
      <c r="I25" s="105"/>
      <c r="J25" s="63"/>
      <c r="K25" s="65"/>
      <c r="L25" s="65"/>
      <c r="M25" s="65"/>
      <c r="N25" s="65"/>
      <c r="O25" s="63"/>
      <c r="P25" s="63"/>
      <c r="Q25" s="63"/>
      <c r="R25" s="60"/>
      <c r="S25" s="60"/>
      <c r="T25" s="69"/>
      <c r="U25" s="8"/>
      <c r="X25" s="60"/>
    </row>
    <row r="26" spans="1:27" ht="11.25" outlineLevel="4" x14ac:dyDescent="0.2">
      <c r="A26" s="4"/>
      <c r="B26" s="120"/>
      <c r="C26" s="121">
        <v>5</v>
      </c>
      <c r="D26" s="122" t="s">
        <v>95</v>
      </c>
      <c r="E26" s="123" t="s">
        <v>111</v>
      </c>
      <c r="F26" s="124" t="s">
        <v>112</v>
      </c>
      <c r="G26" s="122" t="s">
        <v>109</v>
      </c>
      <c r="H26" s="125">
        <v>101.57299999999999</v>
      </c>
      <c r="I26" s="126"/>
      <c r="J26" s="127">
        <f>H26*I26</f>
        <v>0</v>
      </c>
      <c r="K26" s="125">
        <v>1.2999999999999999E-4</v>
      </c>
      <c r="L26" s="125">
        <f>H26*K26</f>
        <v>1.3204489999999998E-2</v>
      </c>
      <c r="M26" s="125"/>
      <c r="N26" s="125">
        <f>H26*M26</f>
        <v>0</v>
      </c>
      <c r="O26" s="127">
        <v>21</v>
      </c>
      <c r="P26" s="127">
        <f>J26*(O26/100)</f>
        <v>0</v>
      </c>
      <c r="Q26" s="127">
        <f>J26+P26</f>
        <v>0</v>
      </c>
      <c r="R26" s="128"/>
      <c r="S26" s="128" t="s">
        <v>99</v>
      </c>
      <c r="T26" s="129">
        <v>1</v>
      </c>
      <c r="U26" s="8"/>
      <c r="V26" s="8"/>
      <c r="W26" s="8"/>
      <c r="X26" s="60"/>
    </row>
    <row r="27" spans="1:27" ht="9.75" outlineLevel="5" x14ac:dyDescent="0.2">
      <c r="A27" s="130"/>
      <c r="B27" s="131"/>
      <c r="C27" s="131"/>
      <c r="D27" s="132"/>
      <c r="E27" s="136" t="s">
        <v>0</v>
      </c>
      <c r="F27" s="156" t="s">
        <v>113</v>
      </c>
      <c r="G27" s="156"/>
      <c r="H27" s="157"/>
      <c r="I27" s="158"/>
      <c r="J27" s="159"/>
      <c r="K27" s="134"/>
      <c r="L27" s="134"/>
      <c r="M27" s="134"/>
      <c r="N27" s="134"/>
      <c r="O27" s="135"/>
      <c r="P27" s="135"/>
      <c r="Q27" s="135"/>
      <c r="R27" s="132"/>
      <c r="S27" s="132"/>
      <c r="T27" s="131"/>
      <c r="U27" s="6"/>
      <c r="V27" s="8"/>
      <c r="W27" s="8"/>
      <c r="X27" s="133" t="str">
        <f>F27</f>
        <v>Základní nátěr tesařských konstrukcí jednonásobný syntetický</v>
      </c>
      <c r="Y27" s="9"/>
      <c r="AA27" s="11"/>
    </row>
    <row r="28" spans="1:27" ht="7.5" customHeight="1" outlineLevel="5" x14ac:dyDescent="0.15">
      <c r="B28" s="69"/>
      <c r="C28" s="69"/>
      <c r="D28" s="60"/>
      <c r="E28" s="60"/>
      <c r="F28" s="61"/>
      <c r="G28" s="60"/>
      <c r="H28" s="65"/>
      <c r="I28" s="105"/>
      <c r="J28" s="63"/>
      <c r="K28" s="65"/>
      <c r="L28" s="65"/>
      <c r="M28" s="65"/>
      <c r="N28" s="65"/>
      <c r="O28" s="63"/>
      <c r="P28" s="63"/>
      <c r="Q28" s="63"/>
      <c r="R28" s="60"/>
      <c r="S28" s="60"/>
      <c r="T28" s="69"/>
      <c r="U28" s="8"/>
      <c r="X28" s="60"/>
    </row>
    <row r="29" spans="1:27" ht="11.25" outlineLevel="4" x14ac:dyDescent="0.2">
      <c r="A29" s="4"/>
      <c r="B29" s="120"/>
      <c r="C29" s="121">
        <v>6</v>
      </c>
      <c r="D29" s="122" t="s">
        <v>95</v>
      </c>
      <c r="E29" s="123" t="s">
        <v>114</v>
      </c>
      <c r="F29" s="124" t="s">
        <v>115</v>
      </c>
      <c r="G29" s="122" t="s">
        <v>109</v>
      </c>
      <c r="H29" s="125">
        <v>101.57299999999999</v>
      </c>
      <c r="I29" s="126"/>
      <c r="J29" s="127">
        <f>H29*I29</f>
        <v>0</v>
      </c>
      <c r="K29" s="125">
        <v>2.5000000000000001E-4</v>
      </c>
      <c r="L29" s="125">
        <f>H29*K29</f>
        <v>2.5393249999999999E-2</v>
      </c>
      <c r="M29" s="125"/>
      <c r="N29" s="125">
        <f>H29*M29</f>
        <v>0</v>
      </c>
      <c r="O29" s="127">
        <v>21</v>
      </c>
      <c r="P29" s="127">
        <f>J29*(O29/100)</f>
        <v>0</v>
      </c>
      <c r="Q29" s="127">
        <f>J29+P29</f>
        <v>0</v>
      </c>
      <c r="R29" s="128"/>
      <c r="S29" s="128" t="s">
        <v>99</v>
      </c>
      <c r="T29" s="129">
        <v>1</v>
      </c>
      <c r="U29" s="8"/>
      <c r="V29" s="8"/>
      <c r="W29" s="8"/>
      <c r="X29" s="60"/>
    </row>
    <row r="30" spans="1:27" ht="9.75" outlineLevel="5" x14ac:dyDescent="0.2">
      <c r="A30" s="130"/>
      <c r="B30" s="131"/>
      <c r="C30" s="131"/>
      <c r="D30" s="132"/>
      <c r="E30" s="136" t="s">
        <v>0</v>
      </c>
      <c r="F30" s="156" t="s">
        <v>116</v>
      </c>
      <c r="G30" s="156"/>
      <c r="H30" s="157"/>
      <c r="I30" s="158"/>
      <c r="J30" s="159"/>
      <c r="K30" s="134"/>
      <c r="L30" s="134"/>
      <c r="M30" s="134"/>
      <c r="N30" s="134"/>
      <c r="O30" s="135"/>
      <c r="P30" s="135"/>
      <c r="Q30" s="135"/>
      <c r="R30" s="132"/>
      <c r="S30" s="132"/>
      <c r="T30" s="131"/>
      <c r="U30" s="6"/>
      <c r="V30" s="8"/>
      <c r="W30" s="8"/>
      <c r="X30" s="133" t="str">
        <f>F30</f>
        <v>Lazurovací nátěr tesařských konstrukcí dvojnásobný syntetický</v>
      </c>
      <c r="Y30" s="9"/>
      <c r="AA30" s="11"/>
    </row>
    <row r="31" spans="1:27" ht="7.5" customHeight="1" outlineLevel="5" x14ac:dyDescent="0.15">
      <c r="B31" s="69"/>
      <c r="C31" s="69"/>
      <c r="D31" s="60"/>
      <c r="E31" s="60"/>
      <c r="F31" s="61"/>
      <c r="G31" s="60"/>
      <c r="H31" s="65"/>
      <c r="I31" s="105"/>
      <c r="J31" s="63"/>
      <c r="K31" s="65"/>
      <c r="L31" s="65"/>
      <c r="M31" s="65"/>
      <c r="N31" s="65"/>
      <c r="O31" s="63"/>
      <c r="P31" s="63"/>
      <c r="Q31" s="63"/>
      <c r="R31" s="60"/>
      <c r="S31" s="60"/>
      <c r="T31" s="69"/>
      <c r="U31" s="8"/>
      <c r="X31" s="60"/>
    </row>
    <row r="32" spans="1:27" ht="11.25" outlineLevel="5" x14ac:dyDescent="0.2">
      <c r="A32" s="137"/>
      <c r="B32" s="138"/>
      <c r="C32" s="138"/>
      <c r="D32" s="139"/>
      <c r="E32" s="145" t="s">
        <v>1</v>
      </c>
      <c r="F32" s="140" t="s">
        <v>117</v>
      </c>
      <c r="G32" s="139"/>
      <c r="H32" s="141">
        <v>30.312000000000001</v>
      </c>
      <c r="I32" s="142"/>
      <c r="J32" s="143"/>
      <c r="K32" s="144"/>
      <c r="L32" s="144"/>
      <c r="M32" s="144"/>
      <c r="N32" s="144"/>
      <c r="O32" s="143"/>
      <c r="P32" s="143"/>
      <c r="Q32" s="143"/>
      <c r="R32" s="139"/>
      <c r="S32" s="139"/>
      <c r="T32" s="138"/>
      <c r="U32" s="6"/>
      <c r="V32" s="8"/>
      <c r="W32" s="8"/>
      <c r="X32" s="60"/>
    </row>
    <row r="33" spans="1:27" ht="11.25" outlineLevel="5" x14ac:dyDescent="0.2">
      <c r="A33" s="137"/>
      <c r="B33" s="138"/>
      <c r="C33" s="138"/>
      <c r="D33" s="139"/>
      <c r="E33" s="145"/>
      <c r="F33" s="140" t="s">
        <v>118</v>
      </c>
      <c r="G33" s="139"/>
      <c r="H33" s="141">
        <v>32.706000000000003</v>
      </c>
      <c r="I33" s="142"/>
      <c r="J33" s="143"/>
      <c r="K33" s="144"/>
      <c r="L33" s="144"/>
      <c r="M33" s="144"/>
      <c r="N33" s="144"/>
      <c r="O33" s="143"/>
      <c r="P33" s="143"/>
      <c r="Q33" s="143"/>
      <c r="R33" s="139"/>
      <c r="S33" s="139"/>
      <c r="T33" s="138"/>
      <c r="U33" s="6"/>
      <c r="V33" s="8"/>
      <c r="W33" s="8"/>
      <c r="X33" s="60"/>
    </row>
    <row r="34" spans="1:27" ht="11.25" outlineLevel="5" x14ac:dyDescent="0.2">
      <c r="A34" s="137"/>
      <c r="B34" s="138"/>
      <c r="C34" s="138"/>
      <c r="D34" s="139"/>
      <c r="E34" s="145"/>
      <c r="F34" s="140" t="s">
        <v>119</v>
      </c>
      <c r="G34" s="139"/>
      <c r="H34" s="141">
        <v>14.839999999999996</v>
      </c>
      <c r="I34" s="142"/>
      <c r="J34" s="143"/>
      <c r="K34" s="144"/>
      <c r="L34" s="144"/>
      <c r="M34" s="144"/>
      <c r="N34" s="144"/>
      <c r="O34" s="143"/>
      <c r="P34" s="143"/>
      <c r="Q34" s="143"/>
      <c r="R34" s="139"/>
      <c r="S34" s="139"/>
      <c r="T34" s="138"/>
      <c r="U34" s="6"/>
      <c r="V34" s="8"/>
      <c r="W34" s="8"/>
      <c r="X34" s="60"/>
    </row>
    <row r="35" spans="1:27" ht="11.25" outlineLevel="5" x14ac:dyDescent="0.2">
      <c r="A35" s="137"/>
      <c r="B35" s="138"/>
      <c r="C35" s="138"/>
      <c r="D35" s="139"/>
      <c r="E35" s="145"/>
      <c r="F35" s="140" t="s">
        <v>120</v>
      </c>
      <c r="G35" s="139"/>
      <c r="H35" s="141">
        <v>13.914999999999999</v>
      </c>
      <c r="I35" s="142"/>
      <c r="J35" s="143"/>
      <c r="K35" s="144"/>
      <c r="L35" s="144"/>
      <c r="M35" s="144"/>
      <c r="N35" s="144"/>
      <c r="O35" s="143"/>
      <c r="P35" s="143"/>
      <c r="Q35" s="143"/>
      <c r="R35" s="139"/>
      <c r="S35" s="139"/>
      <c r="T35" s="138"/>
      <c r="U35" s="6"/>
      <c r="V35" s="8"/>
      <c r="W35" s="8"/>
      <c r="X35" s="60"/>
    </row>
    <row r="36" spans="1:27" ht="11.25" outlineLevel="5" x14ac:dyDescent="0.2">
      <c r="A36" s="137"/>
      <c r="B36" s="138"/>
      <c r="C36" s="138"/>
      <c r="D36" s="139"/>
      <c r="E36" s="145"/>
      <c r="F36" s="140" t="s">
        <v>121</v>
      </c>
      <c r="G36" s="139"/>
      <c r="H36" s="141">
        <v>91.772999999999996</v>
      </c>
      <c r="I36" s="142"/>
      <c r="J36" s="143"/>
      <c r="K36" s="144"/>
      <c r="L36" s="144"/>
      <c r="M36" s="144"/>
      <c r="N36" s="144"/>
      <c r="O36" s="143"/>
      <c r="P36" s="143"/>
      <c r="Q36" s="143"/>
      <c r="R36" s="139"/>
      <c r="S36" s="139"/>
      <c r="T36" s="138"/>
      <c r="U36" s="6"/>
      <c r="V36" s="8"/>
      <c r="W36" s="8"/>
      <c r="X36" s="60"/>
    </row>
    <row r="37" spans="1:27" ht="11.25" outlineLevel="5" x14ac:dyDescent="0.2">
      <c r="A37" s="137"/>
      <c r="B37" s="138"/>
      <c r="C37" s="138"/>
      <c r="D37" s="139"/>
      <c r="E37" s="145"/>
      <c r="F37" s="140" t="s">
        <v>122</v>
      </c>
      <c r="G37" s="139"/>
      <c r="H37" s="141">
        <v>9.7999999999999989</v>
      </c>
      <c r="I37" s="142"/>
      <c r="J37" s="143"/>
      <c r="K37" s="144"/>
      <c r="L37" s="144"/>
      <c r="M37" s="144"/>
      <c r="N37" s="144"/>
      <c r="O37" s="143"/>
      <c r="P37" s="143"/>
      <c r="Q37" s="143"/>
      <c r="R37" s="139"/>
      <c r="S37" s="139"/>
      <c r="T37" s="138"/>
      <c r="U37" s="6"/>
      <c r="V37" s="8"/>
      <c r="W37" s="8"/>
      <c r="X37" s="60"/>
    </row>
    <row r="38" spans="1:27" ht="11.25" outlineLevel="5" x14ac:dyDescent="0.2">
      <c r="A38" s="137"/>
      <c r="B38" s="138"/>
      <c r="C38" s="138"/>
      <c r="D38" s="139"/>
      <c r="E38" s="145"/>
      <c r="F38" s="140" t="s">
        <v>121</v>
      </c>
      <c r="G38" s="139"/>
      <c r="H38" s="141">
        <v>9.7999999999999989</v>
      </c>
      <c r="I38" s="142"/>
      <c r="J38" s="143"/>
      <c r="K38" s="144"/>
      <c r="L38" s="144"/>
      <c r="M38" s="144"/>
      <c r="N38" s="144"/>
      <c r="O38" s="143"/>
      <c r="P38" s="143"/>
      <c r="Q38" s="143"/>
      <c r="R38" s="139"/>
      <c r="S38" s="139"/>
      <c r="T38" s="138"/>
      <c r="U38" s="6"/>
      <c r="V38" s="8"/>
      <c r="W38" s="8"/>
      <c r="X38" s="60"/>
    </row>
    <row r="39" spans="1:27" ht="7.5" customHeight="1" outlineLevel="5" x14ac:dyDescent="0.15">
      <c r="A39" s="8"/>
      <c r="B39" s="69"/>
      <c r="C39" s="69"/>
      <c r="D39" s="60"/>
      <c r="E39" s="60"/>
      <c r="F39" s="104"/>
      <c r="G39" s="60"/>
      <c r="H39" s="65"/>
      <c r="I39" s="105"/>
      <c r="J39" s="63"/>
      <c r="K39" s="65"/>
      <c r="L39" s="65"/>
      <c r="M39" s="65"/>
      <c r="N39" s="65"/>
      <c r="O39" s="63"/>
      <c r="P39" s="63"/>
      <c r="Q39" s="63"/>
      <c r="R39" s="60"/>
      <c r="S39" s="60"/>
      <c r="T39" s="69"/>
      <c r="U39" s="8"/>
      <c r="X39" s="60"/>
    </row>
    <row r="40" spans="1:27" ht="11.25" outlineLevel="4" x14ac:dyDescent="0.2">
      <c r="A40" s="4"/>
      <c r="B40" s="120"/>
      <c r="C40" s="121">
        <v>7</v>
      </c>
      <c r="D40" s="122" t="s">
        <v>95</v>
      </c>
      <c r="E40" s="123" t="s">
        <v>107</v>
      </c>
      <c r="F40" s="124" t="s">
        <v>123</v>
      </c>
      <c r="G40" s="122" t="s">
        <v>109</v>
      </c>
      <c r="H40" s="125">
        <v>671.32100000000003</v>
      </c>
      <c r="I40" s="126"/>
      <c r="J40" s="127">
        <f>H40*I40</f>
        <v>0</v>
      </c>
      <c r="K40" s="125">
        <v>6.0000000000000002E-5</v>
      </c>
      <c r="L40" s="125">
        <f>H40*K40</f>
        <v>4.0279260000000004E-2</v>
      </c>
      <c r="M40" s="125"/>
      <c r="N40" s="125">
        <f>H40*M40</f>
        <v>0</v>
      </c>
      <c r="O40" s="127">
        <v>21</v>
      </c>
      <c r="P40" s="127">
        <f>J40*(O40/100)</f>
        <v>0</v>
      </c>
      <c r="Q40" s="127">
        <f>J40+P40</f>
        <v>0</v>
      </c>
      <c r="R40" s="128"/>
      <c r="S40" s="128" t="s">
        <v>99</v>
      </c>
      <c r="T40" s="129">
        <v>1</v>
      </c>
      <c r="U40" s="8"/>
      <c r="V40" s="8"/>
      <c r="W40" s="8"/>
      <c r="X40" s="60"/>
    </row>
    <row r="41" spans="1:27" ht="9.75" outlineLevel="5" x14ac:dyDescent="0.2">
      <c r="A41" s="130"/>
      <c r="B41" s="131"/>
      <c r="C41" s="131"/>
      <c r="D41" s="132"/>
      <c r="E41" s="136" t="s">
        <v>0</v>
      </c>
      <c r="F41" s="156" t="s">
        <v>110</v>
      </c>
      <c r="G41" s="156"/>
      <c r="H41" s="157"/>
      <c r="I41" s="158"/>
      <c r="J41" s="159"/>
      <c r="K41" s="134"/>
      <c r="L41" s="134"/>
      <c r="M41" s="134"/>
      <c r="N41" s="134"/>
      <c r="O41" s="135"/>
      <c r="P41" s="135"/>
      <c r="Q41" s="135"/>
      <c r="R41" s="132"/>
      <c r="S41" s="132"/>
      <c r="T41" s="131"/>
      <c r="U41" s="6"/>
      <c r="V41" s="8"/>
      <c r="W41" s="8"/>
      <c r="X41" s="133" t="str">
        <f>F41</f>
        <v>Odstranění nátěrů z tesařských konstrukcí okartáčováním</v>
      </c>
      <c r="Y41" s="9"/>
      <c r="AA41" s="11"/>
    </row>
    <row r="42" spans="1:27" ht="7.5" customHeight="1" outlineLevel="5" x14ac:dyDescent="0.15">
      <c r="B42" s="69"/>
      <c r="C42" s="69"/>
      <c r="D42" s="60"/>
      <c r="E42" s="60"/>
      <c r="F42" s="61"/>
      <c r="G42" s="60"/>
      <c r="H42" s="65"/>
      <c r="I42" s="105"/>
      <c r="J42" s="63"/>
      <c r="K42" s="65"/>
      <c r="L42" s="65"/>
      <c r="M42" s="65"/>
      <c r="N42" s="65"/>
      <c r="O42" s="63"/>
      <c r="P42" s="63"/>
      <c r="Q42" s="63"/>
      <c r="R42" s="60"/>
      <c r="S42" s="60"/>
      <c r="T42" s="69"/>
      <c r="U42" s="8"/>
      <c r="X42" s="60"/>
    </row>
    <row r="43" spans="1:27" ht="11.25" outlineLevel="4" x14ac:dyDescent="0.2">
      <c r="A43" s="4"/>
      <c r="B43" s="120"/>
      <c r="C43" s="121">
        <v>8</v>
      </c>
      <c r="D43" s="122" t="s">
        <v>95</v>
      </c>
      <c r="E43" s="123" t="s">
        <v>124</v>
      </c>
      <c r="F43" s="124" t="s">
        <v>125</v>
      </c>
      <c r="G43" s="122" t="s">
        <v>109</v>
      </c>
      <c r="H43" s="125">
        <v>671.32100000000003</v>
      </c>
      <c r="I43" s="126"/>
      <c r="J43" s="127">
        <f>H43*I43</f>
        <v>0</v>
      </c>
      <c r="K43" s="125"/>
      <c r="L43" s="125">
        <f>H43*K43</f>
        <v>0</v>
      </c>
      <c r="M43" s="125">
        <v>2.0000000000000001E-4</v>
      </c>
      <c r="N43" s="125">
        <f>H43*M43</f>
        <v>0.1342642</v>
      </c>
      <c r="O43" s="127">
        <v>21</v>
      </c>
      <c r="P43" s="127">
        <f>J43*(O43/100)</f>
        <v>0</v>
      </c>
      <c r="Q43" s="127">
        <f>J43+P43</f>
        <v>0</v>
      </c>
      <c r="R43" s="128"/>
      <c r="S43" s="128" t="s">
        <v>99</v>
      </c>
      <c r="T43" s="129">
        <v>1</v>
      </c>
      <c r="U43" s="8"/>
      <c r="V43" s="8"/>
      <c r="W43" s="8"/>
      <c r="X43" s="60"/>
    </row>
    <row r="44" spans="1:27" ht="9.75" outlineLevel="5" x14ac:dyDescent="0.2">
      <c r="A44" s="130"/>
      <c r="B44" s="131"/>
      <c r="C44" s="131"/>
      <c r="D44" s="132"/>
      <c r="E44" s="136" t="s">
        <v>0</v>
      </c>
      <c r="F44" s="156" t="s">
        <v>126</v>
      </c>
      <c r="G44" s="156"/>
      <c r="H44" s="157"/>
      <c r="I44" s="158"/>
      <c r="J44" s="159"/>
      <c r="K44" s="134"/>
      <c r="L44" s="134"/>
      <c r="M44" s="134"/>
      <c r="N44" s="134"/>
      <c r="O44" s="135"/>
      <c r="P44" s="135"/>
      <c r="Q44" s="135"/>
      <c r="R44" s="132"/>
      <c r="S44" s="132"/>
      <c r="T44" s="131"/>
      <c r="U44" s="6"/>
      <c r="V44" s="8"/>
      <c r="W44" s="8"/>
      <c r="X44" s="133" t="str">
        <f>F44</f>
        <v>Ostatní práce při odstranění střech šikmých přes 30° mechu odškrabáním a očistěním</v>
      </c>
      <c r="Y44" s="9"/>
      <c r="AA44" s="11"/>
    </row>
    <row r="45" spans="1:27" ht="7.5" customHeight="1" outlineLevel="5" x14ac:dyDescent="0.15">
      <c r="B45" s="69"/>
      <c r="C45" s="69"/>
      <c r="D45" s="60"/>
      <c r="E45" s="60"/>
      <c r="F45" s="61"/>
      <c r="G45" s="60"/>
      <c r="H45" s="65"/>
      <c r="I45" s="105"/>
      <c r="J45" s="63"/>
      <c r="K45" s="65"/>
      <c r="L45" s="65"/>
      <c r="M45" s="65"/>
      <c r="N45" s="65"/>
      <c r="O45" s="63"/>
      <c r="P45" s="63"/>
      <c r="Q45" s="63"/>
      <c r="R45" s="60"/>
      <c r="S45" s="60"/>
      <c r="T45" s="69"/>
      <c r="U45" s="8"/>
      <c r="X45" s="60"/>
    </row>
    <row r="46" spans="1:27" ht="11.25" outlineLevel="4" x14ac:dyDescent="0.2">
      <c r="A46" s="4"/>
      <c r="B46" s="120"/>
      <c r="C46" s="121">
        <v>9</v>
      </c>
      <c r="D46" s="122" t="s">
        <v>95</v>
      </c>
      <c r="E46" s="123" t="s">
        <v>127</v>
      </c>
      <c r="F46" s="124" t="s">
        <v>128</v>
      </c>
      <c r="G46" s="122" t="s">
        <v>109</v>
      </c>
      <c r="H46" s="125">
        <v>671.32100000000003</v>
      </c>
      <c r="I46" s="126"/>
      <c r="J46" s="127">
        <f>H46*I46</f>
        <v>0</v>
      </c>
      <c r="K46" s="125">
        <v>2.0000000000000001E-4</v>
      </c>
      <c r="L46" s="125">
        <f>H46*K46</f>
        <v>0.1342642</v>
      </c>
      <c r="M46" s="125"/>
      <c r="N46" s="125">
        <f>H46*M46</f>
        <v>0</v>
      </c>
      <c r="O46" s="127">
        <v>21</v>
      </c>
      <c r="P46" s="127">
        <f>J46*(O46/100)</f>
        <v>0</v>
      </c>
      <c r="Q46" s="127">
        <f>J46+P46</f>
        <v>0</v>
      </c>
      <c r="R46" s="128"/>
      <c r="S46" s="128" t="s">
        <v>99</v>
      </c>
      <c r="T46" s="129">
        <v>1</v>
      </c>
      <c r="U46" s="8"/>
      <c r="V46" s="8"/>
      <c r="W46" s="8"/>
      <c r="X46" s="60"/>
    </row>
    <row r="47" spans="1:27" ht="9.75" outlineLevel="5" x14ac:dyDescent="0.2">
      <c r="A47" s="130"/>
      <c r="B47" s="131"/>
      <c r="C47" s="131"/>
      <c r="D47" s="132"/>
      <c r="E47" s="136" t="s">
        <v>0</v>
      </c>
      <c r="F47" s="156" t="s">
        <v>129</v>
      </c>
      <c r="G47" s="156"/>
      <c r="H47" s="157"/>
      <c r="I47" s="158"/>
      <c r="J47" s="159"/>
      <c r="K47" s="134"/>
      <c r="L47" s="134"/>
      <c r="M47" s="134"/>
      <c r="N47" s="134"/>
      <c r="O47" s="135"/>
      <c r="P47" s="135"/>
      <c r="Q47" s="135"/>
      <c r="R47" s="132"/>
      <c r="S47" s="132"/>
      <c r="T47" s="131"/>
      <c r="U47" s="6"/>
      <c r="V47" s="8"/>
      <c r="W47" s="8"/>
      <c r="X47" s="133" t="str">
        <f>F47</f>
        <v>Základní (napouštěcí ) nátěr krytiny krytiny z dřevěných šindelů sklonu do 30° jednonásobný syntetický s fungicidní přísadou</v>
      </c>
      <c r="Y47" s="9"/>
      <c r="AA47" s="11"/>
    </row>
    <row r="48" spans="1:27" ht="7.5" customHeight="1" outlineLevel="5" x14ac:dyDescent="0.15">
      <c r="B48" s="69"/>
      <c r="C48" s="69"/>
      <c r="D48" s="60"/>
      <c r="E48" s="60"/>
      <c r="F48" s="61"/>
      <c r="G48" s="60"/>
      <c r="H48" s="65"/>
      <c r="I48" s="105"/>
      <c r="J48" s="63"/>
      <c r="K48" s="65"/>
      <c r="L48" s="65"/>
      <c r="M48" s="65"/>
      <c r="N48" s="65"/>
      <c r="O48" s="63"/>
      <c r="P48" s="63"/>
      <c r="Q48" s="63"/>
      <c r="R48" s="60"/>
      <c r="S48" s="60"/>
      <c r="T48" s="69"/>
      <c r="U48" s="8"/>
      <c r="X48" s="60"/>
    </row>
    <row r="49" spans="1:27" ht="11.25" outlineLevel="4" x14ac:dyDescent="0.2">
      <c r="A49" s="4"/>
      <c r="B49" s="120"/>
      <c r="C49" s="121">
        <v>10</v>
      </c>
      <c r="D49" s="122" t="s">
        <v>95</v>
      </c>
      <c r="E49" s="123" t="s">
        <v>130</v>
      </c>
      <c r="F49" s="124" t="s">
        <v>131</v>
      </c>
      <c r="G49" s="122" t="s">
        <v>109</v>
      </c>
      <c r="H49" s="125">
        <v>671.32102383108816</v>
      </c>
      <c r="I49" s="126"/>
      <c r="J49" s="127">
        <f>H49*I49</f>
        <v>0</v>
      </c>
      <c r="K49" s="125">
        <v>4.0000000000000002E-4</v>
      </c>
      <c r="L49" s="125">
        <f>H49*K49</f>
        <v>0.26852840953243529</v>
      </c>
      <c r="M49" s="125"/>
      <c r="N49" s="125">
        <f>H49*M49</f>
        <v>0</v>
      </c>
      <c r="O49" s="127">
        <v>21</v>
      </c>
      <c r="P49" s="127">
        <f>J49*(O49/100)</f>
        <v>0</v>
      </c>
      <c r="Q49" s="127">
        <f>J49+P49</f>
        <v>0</v>
      </c>
      <c r="R49" s="128"/>
      <c r="S49" s="128" t="s">
        <v>99</v>
      </c>
      <c r="T49" s="129">
        <v>1</v>
      </c>
      <c r="U49" s="8"/>
      <c r="V49" s="8"/>
      <c r="W49" s="8"/>
      <c r="X49" s="60"/>
    </row>
    <row r="50" spans="1:27" ht="9.75" outlineLevel="5" x14ac:dyDescent="0.2">
      <c r="A50" s="130"/>
      <c r="B50" s="131"/>
      <c r="C50" s="131"/>
      <c r="D50" s="132"/>
      <c r="E50" s="136" t="s">
        <v>0</v>
      </c>
      <c r="F50" s="156" t="s">
        <v>132</v>
      </c>
      <c r="G50" s="156"/>
      <c r="H50" s="157"/>
      <c r="I50" s="158"/>
      <c r="J50" s="159"/>
      <c r="K50" s="134"/>
      <c r="L50" s="134"/>
      <c r="M50" s="134"/>
      <c r="N50" s="134"/>
      <c r="O50" s="135"/>
      <c r="P50" s="135"/>
      <c r="Q50" s="135"/>
      <c r="R50" s="132"/>
      <c r="S50" s="132"/>
      <c r="T50" s="131"/>
      <c r="U50" s="6"/>
      <c r="V50" s="8"/>
      <c r="W50" s="8"/>
      <c r="X50" s="133" t="str">
        <f>F50</f>
        <v>Krycí nátěr (email) krytiny krytiny z dřevěných šindelů sklonu střechy do 30° dvojnásobný syntetický s fungicidní přísadou</v>
      </c>
      <c r="Y50" s="9"/>
      <c r="AA50" s="11"/>
    </row>
    <row r="51" spans="1:27" ht="7.5" customHeight="1" outlineLevel="5" x14ac:dyDescent="0.15">
      <c r="B51" s="69"/>
      <c r="C51" s="69"/>
      <c r="D51" s="60"/>
      <c r="E51" s="60"/>
      <c r="F51" s="61"/>
      <c r="G51" s="60"/>
      <c r="H51" s="65"/>
      <c r="I51" s="105"/>
      <c r="J51" s="63"/>
      <c r="K51" s="65"/>
      <c r="L51" s="65"/>
      <c r="M51" s="65"/>
      <c r="N51" s="65"/>
      <c r="O51" s="63"/>
      <c r="P51" s="63"/>
      <c r="Q51" s="63"/>
      <c r="R51" s="60"/>
      <c r="S51" s="60"/>
      <c r="T51" s="69"/>
      <c r="U51" s="8"/>
      <c r="X51" s="60"/>
    </row>
    <row r="52" spans="1:27" ht="11.25" outlineLevel="5" x14ac:dyDescent="0.2">
      <c r="A52" s="137"/>
      <c r="B52" s="138"/>
      <c r="C52" s="138"/>
      <c r="D52" s="139"/>
      <c r="E52" s="145" t="s">
        <v>1</v>
      </c>
      <c r="F52" s="140" t="s">
        <v>121</v>
      </c>
      <c r="G52" s="139"/>
      <c r="H52" s="141">
        <v>0</v>
      </c>
      <c r="I52" s="142"/>
      <c r="J52" s="143"/>
      <c r="K52" s="144"/>
      <c r="L52" s="144"/>
      <c r="M52" s="144"/>
      <c r="N52" s="144"/>
      <c r="O52" s="143"/>
      <c r="P52" s="143"/>
      <c r="Q52" s="143"/>
      <c r="R52" s="139"/>
      <c r="S52" s="139"/>
      <c r="T52" s="138"/>
      <c r="U52" s="6"/>
      <c r="V52" s="8"/>
      <c r="W52" s="8"/>
      <c r="X52" s="60"/>
    </row>
    <row r="53" spans="1:27" ht="11.25" outlineLevel="5" x14ac:dyDescent="0.2">
      <c r="A53" s="137"/>
      <c r="B53" s="138"/>
      <c r="C53" s="138"/>
      <c r="D53" s="139"/>
      <c r="E53" s="145"/>
      <c r="F53" s="140" t="s">
        <v>133</v>
      </c>
      <c r="G53" s="139"/>
      <c r="H53" s="141">
        <v>380</v>
      </c>
      <c r="I53" s="142"/>
      <c r="J53" s="143"/>
      <c r="K53" s="144"/>
      <c r="L53" s="144"/>
      <c r="M53" s="144"/>
      <c r="N53" s="144"/>
      <c r="O53" s="143"/>
      <c r="P53" s="143"/>
      <c r="Q53" s="143"/>
      <c r="R53" s="139"/>
      <c r="S53" s="139"/>
      <c r="T53" s="138"/>
      <c r="U53" s="6"/>
      <c r="V53" s="8"/>
      <c r="W53" s="8"/>
      <c r="X53" s="60"/>
    </row>
    <row r="54" spans="1:27" ht="11.25" outlineLevel="5" x14ac:dyDescent="0.2">
      <c r="A54" s="137"/>
      <c r="B54" s="138"/>
      <c r="C54" s="138"/>
      <c r="D54" s="139"/>
      <c r="E54" s="145"/>
      <c r="F54" s="140" t="s">
        <v>134</v>
      </c>
      <c r="G54" s="139"/>
      <c r="H54" s="141">
        <v>270</v>
      </c>
      <c r="I54" s="142"/>
      <c r="J54" s="143"/>
      <c r="K54" s="144"/>
      <c r="L54" s="144"/>
      <c r="M54" s="144"/>
      <c r="N54" s="144"/>
      <c r="O54" s="143"/>
      <c r="P54" s="143"/>
      <c r="Q54" s="143"/>
      <c r="R54" s="139"/>
      <c r="S54" s="139"/>
      <c r="T54" s="138"/>
      <c r="U54" s="6"/>
      <c r="V54" s="8"/>
      <c r="W54" s="8"/>
      <c r="X54" s="60"/>
    </row>
    <row r="55" spans="1:27" ht="11.25" outlineLevel="5" x14ac:dyDescent="0.2">
      <c r="A55" s="137"/>
      <c r="B55" s="138"/>
      <c r="C55" s="138"/>
      <c r="D55" s="139"/>
      <c r="E55" s="145"/>
      <c r="F55" s="140" t="s">
        <v>135</v>
      </c>
      <c r="G55" s="139"/>
      <c r="H55" s="141">
        <v>-140.196</v>
      </c>
      <c r="I55" s="142"/>
      <c r="J55" s="143"/>
      <c r="K55" s="144"/>
      <c r="L55" s="144"/>
      <c r="M55" s="144"/>
      <c r="N55" s="144"/>
      <c r="O55" s="143"/>
      <c r="P55" s="143"/>
      <c r="Q55" s="143"/>
      <c r="R55" s="139"/>
      <c r="S55" s="139"/>
      <c r="T55" s="138"/>
      <c r="U55" s="6"/>
      <c r="V55" s="8"/>
      <c r="W55" s="8"/>
      <c r="X55" s="60"/>
    </row>
    <row r="56" spans="1:27" ht="11.25" outlineLevel="5" x14ac:dyDescent="0.2">
      <c r="A56" s="137"/>
      <c r="B56" s="138"/>
      <c r="C56" s="138"/>
      <c r="D56" s="139"/>
      <c r="E56" s="145"/>
      <c r="F56" s="140" t="s">
        <v>121</v>
      </c>
      <c r="G56" s="139"/>
      <c r="H56" s="141">
        <v>509.80399999999997</v>
      </c>
      <c r="I56" s="142"/>
      <c r="J56" s="143"/>
      <c r="K56" s="144"/>
      <c r="L56" s="144"/>
      <c r="M56" s="144"/>
      <c r="N56" s="144"/>
      <c r="O56" s="143"/>
      <c r="P56" s="143"/>
      <c r="Q56" s="143"/>
      <c r="R56" s="139"/>
      <c r="S56" s="139"/>
      <c r="T56" s="138"/>
      <c r="U56" s="6"/>
      <c r="V56" s="8"/>
      <c r="W56" s="8"/>
      <c r="X56" s="60"/>
    </row>
    <row r="57" spans="1:27" ht="11.25" outlineLevel="5" x14ac:dyDescent="0.2">
      <c r="A57" s="137"/>
      <c r="B57" s="138"/>
      <c r="C57" s="138"/>
      <c r="D57" s="139"/>
      <c r="E57" s="145"/>
      <c r="F57" s="140" t="s">
        <v>136</v>
      </c>
      <c r="G57" s="139"/>
      <c r="H57" s="141">
        <v>0</v>
      </c>
      <c r="I57" s="142"/>
      <c r="J57" s="143"/>
      <c r="K57" s="144"/>
      <c r="L57" s="144"/>
      <c r="M57" s="144"/>
      <c r="N57" s="144"/>
      <c r="O57" s="143"/>
      <c r="P57" s="143"/>
      <c r="Q57" s="143"/>
      <c r="R57" s="139"/>
      <c r="S57" s="139"/>
      <c r="T57" s="138"/>
      <c r="U57" s="6"/>
      <c r="V57" s="8"/>
      <c r="W57" s="8"/>
      <c r="X57" s="60"/>
    </row>
    <row r="58" spans="1:27" ht="11.25" outlineLevel="5" x14ac:dyDescent="0.2">
      <c r="A58" s="137"/>
      <c r="B58" s="138"/>
      <c r="C58" s="138"/>
      <c r="D58" s="139"/>
      <c r="E58" s="145"/>
      <c r="F58" s="140" t="s">
        <v>137</v>
      </c>
      <c r="G58" s="139"/>
      <c r="H58" s="141">
        <v>49.365482233502533</v>
      </c>
      <c r="I58" s="142"/>
      <c r="J58" s="143"/>
      <c r="K58" s="144"/>
      <c r="L58" s="144"/>
      <c r="M58" s="144"/>
      <c r="N58" s="144"/>
      <c r="O58" s="143"/>
      <c r="P58" s="143"/>
      <c r="Q58" s="143"/>
      <c r="R58" s="139"/>
      <c r="S58" s="139"/>
      <c r="T58" s="138"/>
      <c r="U58" s="6"/>
      <c r="V58" s="8"/>
      <c r="W58" s="8"/>
      <c r="X58" s="60"/>
    </row>
    <row r="59" spans="1:27" ht="11.25" outlineLevel="5" x14ac:dyDescent="0.2">
      <c r="A59" s="137"/>
      <c r="B59" s="138"/>
      <c r="C59" s="138"/>
      <c r="D59" s="139"/>
      <c r="E59" s="145"/>
      <c r="F59" s="140" t="s">
        <v>138</v>
      </c>
      <c r="G59" s="139"/>
      <c r="H59" s="141">
        <v>51.455026455026456</v>
      </c>
      <c r="I59" s="142"/>
      <c r="J59" s="143"/>
      <c r="K59" s="144"/>
      <c r="L59" s="144"/>
      <c r="M59" s="144"/>
      <c r="N59" s="144"/>
      <c r="O59" s="143"/>
      <c r="P59" s="143"/>
      <c r="Q59" s="143"/>
      <c r="R59" s="139"/>
      <c r="S59" s="139"/>
      <c r="T59" s="138"/>
      <c r="U59" s="6"/>
      <c r="V59" s="8"/>
      <c r="W59" s="8"/>
      <c r="X59" s="60"/>
    </row>
    <row r="60" spans="1:27" ht="11.25" outlineLevel="5" x14ac:dyDescent="0.2">
      <c r="A60" s="137"/>
      <c r="B60" s="138"/>
      <c r="C60" s="138"/>
      <c r="D60" s="139"/>
      <c r="E60" s="145"/>
      <c r="F60" s="140" t="s">
        <v>139</v>
      </c>
      <c r="G60" s="139"/>
      <c r="H60" s="141">
        <v>25.6</v>
      </c>
      <c r="I60" s="142"/>
      <c r="J60" s="143"/>
      <c r="K60" s="144"/>
      <c r="L60" s="144"/>
      <c r="M60" s="144"/>
      <c r="N60" s="144"/>
      <c r="O60" s="143"/>
      <c r="P60" s="143"/>
      <c r="Q60" s="143"/>
      <c r="R60" s="139"/>
      <c r="S60" s="139"/>
      <c r="T60" s="138"/>
      <c r="U60" s="6"/>
      <c r="V60" s="8"/>
      <c r="W60" s="8"/>
      <c r="X60" s="60"/>
    </row>
    <row r="61" spans="1:27" ht="11.25" outlineLevel="5" x14ac:dyDescent="0.2">
      <c r="A61" s="137"/>
      <c r="B61" s="138"/>
      <c r="C61" s="138"/>
      <c r="D61" s="139"/>
      <c r="E61" s="145"/>
      <c r="F61" s="140" t="s">
        <v>140</v>
      </c>
      <c r="G61" s="139"/>
      <c r="H61" s="141">
        <v>5.0758459743290549</v>
      </c>
      <c r="I61" s="142"/>
      <c r="J61" s="143"/>
      <c r="K61" s="144"/>
      <c r="L61" s="144"/>
      <c r="M61" s="144"/>
      <c r="N61" s="144"/>
      <c r="O61" s="143"/>
      <c r="P61" s="143"/>
      <c r="Q61" s="143"/>
      <c r="R61" s="139"/>
      <c r="S61" s="139"/>
      <c r="T61" s="138"/>
      <c r="U61" s="6"/>
      <c r="V61" s="8"/>
      <c r="W61" s="8"/>
      <c r="X61" s="60"/>
    </row>
    <row r="62" spans="1:27" ht="11.25" outlineLevel="5" x14ac:dyDescent="0.2">
      <c r="A62" s="137"/>
      <c r="B62" s="138"/>
      <c r="C62" s="138"/>
      <c r="D62" s="139"/>
      <c r="E62" s="145"/>
      <c r="F62" s="140" t="s">
        <v>141</v>
      </c>
      <c r="G62" s="139"/>
      <c r="H62" s="141">
        <v>8.6999999999999993</v>
      </c>
      <c r="I62" s="142"/>
      <c r="J62" s="143"/>
      <c r="K62" s="144"/>
      <c r="L62" s="144"/>
      <c r="M62" s="144"/>
      <c r="N62" s="144"/>
      <c r="O62" s="143"/>
      <c r="P62" s="143"/>
      <c r="Q62" s="143"/>
      <c r="R62" s="139"/>
      <c r="S62" s="139"/>
      <c r="T62" s="138"/>
      <c r="U62" s="6"/>
      <c r="V62" s="8"/>
      <c r="W62" s="8"/>
      <c r="X62" s="60"/>
    </row>
    <row r="63" spans="1:27" ht="11.25" outlineLevel="5" x14ac:dyDescent="0.2">
      <c r="A63" s="137"/>
      <c r="B63" s="138"/>
      <c r="C63" s="138"/>
      <c r="D63" s="139"/>
      <c r="E63" s="145"/>
      <c r="F63" s="140" t="s">
        <v>121</v>
      </c>
      <c r="G63" s="139"/>
      <c r="H63" s="141">
        <v>140.19635466285803</v>
      </c>
      <c r="I63" s="142"/>
      <c r="J63" s="143"/>
      <c r="K63" s="144"/>
      <c r="L63" s="144"/>
      <c r="M63" s="144"/>
      <c r="N63" s="144"/>
      <c r="O63" s="143"/>
      <c r="P63" s="143"/>
      <c r="Q63" s="143"/>
      <c r="R63" s="139"/>
      <c r="S63" s="139"/>
      <c r="T63" s="138"/>
      <c r="U63" s="6"/>
      <c r="V63" s="8"/>
      <c r="W63" s="8"/>
      <c r="X63" s="60"/>
    </row>
    <row r="64" spans="1:27" ht="11.25" outlineLevel="5" x14ac:dyDescent="0.2">
      <c r="A64" s="137"/>
      <c r="B64" s="138"/>
      <c r="C64" s="138"/>
      <c r="D64" s="139"/>
      <c r="E64" s="145"/>
      <c r="F64" s="140" t="s">
        <v>142</v>
      </c>
      <c r="G64" s="139"/>
      <c r="H64" s="141">
        <v>13.371951219512196</v>
      </c>
      <c r="I64" s="142"/>
      <c r="J64" s="143"/>
      <c r="K64" s="144"/>
      <c r="L64" s="144"/>
      <c r="M64" s="144"/>
      <c r="N64" s="144"/>
      <c r="O64" s="143"/>
      <c r="P64" s="143"/>
      <c r="Q64" s="143"/>
      <c r="R64" s="139"/>
      <c r="S64" s="139"/>
      <c r="T64" s="138"/>
      <c r="U64" s="6"/>
      <c r="V64" s="8"/>
      <c r="W64" s="8"/>
      <c r="X64" s="60"/>
    </row>
    <row r="65" spans="1:27" ht="11.25" outlineLevel="5" x14ac:dyDescent="0.2">
      <c r="A65" s="137"/>
      <c r="B65" s="138"/>
      <c r="C65" s="138"/>
      <c r="D65" s="139"/>
      <c r="E65" s="145"/>
      <c r="F65" s="140" t="s">
        <v>143</v>
      </c>
      <c r="G65" s="139"/>
      <c r="H65" s="141">
        <v>7.9487179487179498</v>
      </c>
      <c r="I65" s="142"/>
      <c r="J65" s="143"/>
      <c r="K65" s="144"/>
      <c r="L65" s="144"/>
      <c r="M65" s="144"/>
      <c r="N65" s="144"/>
      <c r="O65" s="143"/>
      <c r="P65" s="143"/>
      <c r="Q65" s="143"/>
      <c r="R65" s="139"/>
      <c r="S65" s="139"/>
      <c r="T65" s="138"/>
      <c r="U65" s="6"/>
      <c r="V65" s="8"/>
      <c r="W65" s="8"/>
      <c r="X65" s="60"/>
    </row>
    <row r="66" spans="1:27" ht="11.25" outlineLevel="5" x14ac:dyDescent="0.2">
      <c r="A66" s="137"/>
      <c r="B66" s="138"/>
      <c r="C66" s="138"/>
      <c r="D66" s="139"/>
      <c r="E66" s="145"/>
      <c r="F66" s="140" t="s">
        <v>121</v>
      </c>
      <c r="G66" s="139"/>
      <c r="H66" s="141">
        <v>21.320669168230147</v>
      </c>
      <c r="I66" s="142"/>
      <c r="J66" s="143"/>
      <c r="K66" s="144"/>
      <c r="L66" s="144"/>
      <c r="M66" s="144"/>
      <c r="N66" s="144"/>
      <c r="O66" s="143"/>
      <c r="P66" s="143"/>
      <c r="Q66" s="143"/>
      <c r="R66" s="139"/>
      <c r="S66" s="139"/>
      <c r="T66" s="138"/>
      <c r="U66" s="6"/>
      <c r="V66" s="8"/>
      <c r="W66" s="8"/>
      <c r="X66" s="60"/>
    </row>
    <row r="67" spans="1:27" ht="7.5" customHeight="1" outlineLevel="5" x14ac:dyDescent="0.15">
      <c r="A67" s="8"/>
      <c r="B67" s="69"/>
      <c r="C67" s="69"/>
      <c r="D67" s="60"/>
      <c r="E67" s="60"/>
      <c r="F67" s="104"/>
      <c r="G67" s="60"/>
      <c r="H67" s="65"/>
      <c r="I67" s="105"/>
      <c r="J67" s="63"/>
      <c r="K67" s="65"/>
      <c r="L67" s="65"/>
      <c r="M67" s="65"/>
      <c r="N67" s="65"/>
      <c r="O67" s="63"/>
      <c r="P67" s="63"/>
      <c r="Q67" s="63"/>
      <c r="R67" s="60"/>
      <c r="S67" s="60"/>
      <c r="T67" s="69"/>
      <c r="U67" s="8"/>
      <c r="X67" s="60"/>
    </row>
    <row r="68" spans="1:27" outlineLevel="4" x14ac:dyDescent="0.15">
      <c r="B68" s="6"/>
      <c r="C68" s="6"/>
      <c r="D68" s="6"/>
      <c r="E68" s="6"/>
      <c r="F68" s="6"/>
      <c r="G68" s="6"/>
      <c r="H68" s="6"/>
      <c r="I68" s="8"/>
      <c r="J68" s="8"/>
      <c r="K68" s="6"/>
      <c r="L68" s="6"/>
      <c r="M68" s="6"/>
      <c r="N68" s="6"/>
      <c r="O68" s="6"/>
      <c r="P68" s="8"/>
      <c r="Q68" s="8"/>
      <c r="R68" s="8"/>
      <c r="S68" s="6"/>
      <c r="T68" s="6"/>
      <c r="X68" s="6"/>
    </row>
    <row r="69" spans="1:27" ht="11.25" outlineLevel="2" x14ac:dyDescent="0.2">
      <c r="A69" s="96" t="s">
        <v>84</v>
      </c>
      <c r="B69" s="100">
        <v>3</v>
      </c>
      <c r="C69" s="114"/>
      <c r="D69" s="115" t="s">
        <v>93</v>
      </c>
      <c r="E69" s="115"/>
      <c r="F69" s="116" t="s">
        <v>85</v>
      </c>
      <c r="G69" s="115"/>
      <c r="H69" s="117"/>
      <c r="I69" s="118"/>
      <c r="J69" s="98">
        <f>SUBTOTAL(9,J70:J86)</f>
        <v>0</v>
      </c>
      <c r="K69" s="117"/>
      <c r="L69" s="99">
        <f>SUBTOTAL(9,L70:L86)</f>
        <v>0</v>
      </c>
      <c r="M69" s="117"/>
      <c r="N69" s="99">
        <f>SUBTOTAL(9,N70:N86)</f>
        <v>0</v>
      </c>
      <c r="O69" s="119"/>
      <c r="P69" s="98">
        <f>SUBTOTAL(9,P70:P86)</f>
        <v>0</v>
      </c>
      <c r="Q69" s="98">
        <f>SUBTOTAL(9,Q70:Q86)</f>
        <v>0</v>
      </c>
      <c r="R69" s="115"/>
      <c r="S69" s="115"/>
      <c r="T69" s="100">
        <f>SUBTOTAL(9,T70:T86)</f>
        <v>3</v>
      </c>
      <c r="U69" s="6"/>
      <c r="V69" s="8"/>
      <c r="W69" s="8"/>
      <c r="X69" s="60"/>
    </row>
    <row r="70" spans="1:27" ht="11.25" outlineLevel="3" x14ac:dyDescent="0.2">
      <c r="A70" s="96" t="s">
        <v>86</v>
      </c>
      <c r="B70" s="100">
        <v>4</v>
      </c>
      <c r="C70" s="114"/>
      <c r="D70" s="115" t="s">
        <v>94</v>
      </c>
      <c r="E70" s="115"/>
      <c r="F70" s="116" t="s">
        <v>87</v>
      </c>
      <c r="G70" s="115"/>
      <c r="H70" s="117"/>
      <c r="I70" s="118"/>
      <c r="J70" s="98">
        <f>SUBTOTAL(9,J71:J76)</f>
        <v>0</v>
      </c>
      <c r="K70" s="117"/>
      <c r="L70" s="99">
        <f>SUBTOTAL(9,L71:L76)</f>
        <v>0</v>
      </c>
      <c r="M70" s="117"/>
      <c r="N70" s="99">
        <f>SUBTOTAL(9,N71:N76)</f>
        <v>0</v>
      </c>
      <c r="O70" s="119"/>
      <c r="P70" s="98">
        <f>SUBTOTAL(9,P71:P76)</f>
        <v>0</v>
      </c>
      <c r="Q70" s="98">
        <f>SUBTOTAL(9,Q71:Q76)</f>
        <v>0</v>
      </c>
      <c r="R70" s="115"/>
      <c r="S70" s="115"/>
      <c r="T70" s="100">
        <f>SUBTOTAL(9,T71:T76)</f>
        <v>1</v>
      </c>
      <c r="U70" s="6"/>
      <c r="V70" s="8"/>
      <c r="W70" s="8"/>
      <c r="X70" s="60"/>
    </row>
    <row r="71" spans="1:27" ht="11.25" outlineLevel="4" x14ac:dyDescent="0.2">
      <c r="A71" s="4"/>
      <c r="B71" s="120"/>
      <c r="C71" s="121">
        <v>11</v>
      </c>
      <c r="D71" s="122" t="s">
        <v>95</v>
      </c>
      <c r="E71" s="123" t="s">
        <v>144</v>
      </c>
      <c r="F71" s="124" t="s">
        <v>145</v>
      </c>
      <c r="G71" s="122" t="s">
        <v>146</v>
      </c>
      <c r="H71" s="125">
        <v>16</v>
      </c>
      <c r="I71" s="126"/>
      <c r="J71" s="127">
        <f>H71*I71</f>
        <v>0</v>
      </c>
      <c r="K71" s="125"/>
      <c r="L71" s="125">
        <f>H71*K71</f>
        <v>0</v>
      </c>
      <c r="M71" s="125"/>
      <c r="N71" s="125">
        <f>H71*M71</f>
        <v>0</v>
      </c>
      <c r="O71" s="127">
        <v>21</v>
      </c>
      <c r="P71" s="127">
        <f>J71*(O71/100)</f>
        <v>0</v>
      </c>
      <c r="Q71" s="127">
        <f>J71+P71</f>
        <v>0</v>
      </c>
      <c r="R71" s="128"/>
      <c r="S71" s="128" t="s">
        <v>99</v>
      </c>
      <c r="T71" s="129">
        <v>1</v>
      </c>
      <c r="U71" s="8"/>
      <c r="V71" s="8"/>
      <c r="W71" s="8"/>
      <c r="X71" s="60"/>
    </row>
    <row r="72" spans="1:27" ht="9.75" outlineLevel="5" x14ac:dyDescent="0.2">
      <c r="A72" s="130"/>
      <c r="B72" s="131"/>
      <c r="C72" s="131"/>
      <c r="D72" s="132"/>
      <c r="E72" s="136" t="s">
        <v>0</v>
      </c>
      <c r="F72" s="156" t="s">
        <v>147</v>
      </c>
      <c r="G72" s="156"/>
      <c r="H72" s="157"/>
      <c r="I72" s="158"/>
      <c r="J72" s="159"/>
      <c r="K72" s="134"/>
      <c r="L72" s="134"/>
      <c r="M72" s="134"/>
      <c r="N72" s="134"/>
      <c r="O72" s="135"/>
      <c r="P72" s="135"/>
      <c r="Q72" s="135"/>
      <c r="R72" s="132"/>
      <c r="S72" s="132"/>
      <c r="T72" s="131"/>
      <c r="U72" s="6"/>
      <c r="V72" s="8"/>
      <c r="W72" s="8"/>
      <c r="X72" s="133" t="str">
        <f>F72</f>
        <v>Hydraulická zvedací plošina včetně obsluhy instalovaná na automobilovém podvozku, výšky zdvihu do 18 m</v>
      </c>
      <c r="Y72" s="9"/>
      <c r="AA72" s="11"/>
    </row>
    <row r="73" spans="1:27" ht="7.5" customHeight="1" outlineLevel="5" x14ac:dyDescent="0.15">
      <c r="B73" s="69"/>
      <c r="C73" s="69"/>
      <c r="D73" s="60"/>
      <c r="E73" s="60"/>
      <c r="F73" s="61"/>
      <c r="G73" s="60"/>
      <c r="H73" s="65"/>
      <c r="I73" s="105"/>
      <c r="J73" s="63"/>
      <c r="K73" s="65"/>
      <c r="L73" s="65"/>
      <c r="M73" s="65"/>
      <c r="N73" s="65"/>
      <c r="O73" s="63"/>
      <c r="P73" s="63"/>
      <c r="Q73" s="63"/>
      <c r="R73" s="60"/>
      <c r="S73" s="60"/>
      <c r="T73" s="69"/>
      <c r="U73" s="8"/>
      <c r="X73" s="60"/>
    </row>
    <row r="74" spans="1:27" ht="11.25" outlineLevel="5" x14ac:dyDescent="0.2">
      <c r="A74" s="137"/>
      <c r="B74" s="138"/>
      <c r="C74" s="138"/>
      <c r="D74" s="139"/>
      <c r="E74" s="145" t="s">
        <v>1</v>
      </c>
      <c r="F74" s="140" t="s">
        <v>148</v>
      </c>
      <c r="G74" s="139"/>
      <c r="H74" s="141">
        <v>16</v>
      </c>
      <c r="I74" s="142"/>
      <c r="J74" s="143"/>
      <c r="K74" s="144"/>
      <c r="L74" s="144"/>
      <c r="M74" s="144"/>
      <c r="N74" s="144"/>
      <c r="O74" s="143"/>
      <c r="P74" s="143"/>
      <c r="Q74" s="143"/>
      <c r="R74" s="139"/>
      <c r="S74" s="139"/>
      <c r="T74" s="138"/>
      <c r="U74" s="6"/>
      <c r="V74" s="8"/>
      <c r="W74" s="8"/>
      <c r="X74" s="60"/>
    </row>
    <row r="75" spans="1:27" ht="7.5" customHeight="1" outlineLevel="5" x14ac:dyDescent="0.15">
      <c r="A75" s="8"/>
      <c r="B75" s="69"/>
      <c r="C75" s="69"/>
      <c r="D75" s="60"/>
      <c r="E75" s="60"/>
      <c r="F75" s="104"/>
      <c r="G75" s="60"/>
      <c r="H75" s="65"/>
      <c r="I75" s="105"/>
      <c r="J75" s="63"/>
      <c r="K75" s="65"/>
      <c r="L75" s="65"/>
      <c r="M75" s="65"/>
      <c r="N75" s="65"/>
      <c r="O75" s="63"/>
      <c r="P75" s="63"/>
      <c r="Q75" s="63"/>
      <c r="R75" s="60"/>
      <c r="S75" s="60"/>
      <c r="T75" s="69"/>
      <c r="U75" s="8"/>
      <c r="X75" s="60"/>
    </row>
    <row r="76" spans="1:27" outlineLevel="4" x14ac:dyDescent="0.15">
      <c r="B76" s="6"/>
      <c r="C76" s="6"/>
      <c r="D76" s="6"/>
      <c r="E76" s="6"/>
      <c r="F76" s="6"/>
      <c r="G76" s="6"/>
      <c r="H76" s="6"/>
      <c r="I76" s="8"/>
      <c r="J76" s="8"/>
      <c r="K76" s="6"/>
      <c r="L76" s="6"/>
      <c r="M76" s="6"/>
      <c r="N76" s="6"/>
      <c r="O76" s="6"/>
      <c r="P76" s="8"/>
      <c r="Q76" s="8"/>
      <c r="R76" s="8"/>
      <c r="S76" s="6"/>
      <c r="T76" s="6"/>
      <c r="X76" s="6"/>
    </row>
    <row r="77" spans="1:27" ht="11.25" outlineLevel="3" x14ac:dyDescent="0.2">
      <c r="A77" s="96" t="s">
        <v>88</v>
      </c>
      <c r="B77" s="100">
        <v>4</v>
      </c>
      <c r="C77" s="114"/>
      <c r="D77" s="115" t="s">
        <v>94</v>
      </c>
      <c r="E77" s="115"/>
      <c r="F77" s="116" t="s">
        <v>79</v>
      </c>
      <c r="G77" s="115"/>
      <c r="H77" s="117"/>
      <c r="I77" s="118"/>
      <c r="J77" s="98">
        <f>SUBTOTAL(9,J78:J86)</f>
        <v>0</v>
      </c>
      <c r="K77" s="117"/>
      <c r="L77" s="99">
        <f>SUBTOTAL(9,L78:L86)</f>
        <v>0</v>
      </c>
      <c r="M77" s="117"/>
      <c r="N77" s="99">
        <f>SUBTOTAL(9,N78:N86)</f>
        <v>0</v>
      </c>
      <c r="O77" s="119"/>
      <c r="P77" s="98">
        <f>SUBTOTAL(9,P78:P86)</f>
        <v>0</v>
      </c>
      <c r="Q77" s="98">
        <f>SUBTOTAL(9,Q78:Q86)</f>
        <v>0</v>
      </c>
      <c r="R77" s="115"/>
      <c r="S77" s="115"/>
      <c r="T77" s="100">
        <f>SUBTOTAL(9,T78:T86)</f>
        <v>2</v>
      </c>
      <c r="U77" s="6"/>
      <c r="V77" s="8"/>
      <c r="W77" s="8"/>
      <c r="X77" s="60"/>
    </row>
    <row r="78" spans="1:27" ht="11.25" outlineLevel="4" x14ac:dyDescent="0.2">
      <c r="A78" s="4"/>
      <c r="B78" s="120"/>
      <c r="C78" s="121">
        <v>12</v>
      </c>
      <c r="D78" s="122" t="s">
        <v>95</v>
      </c>
      <c r="E78" s="123" t="s">
        <v>149</v>
      </c>
      <c r="F78" s="124" t="s">
        <v>150</v>
      </c>
      <c r="G78" s="122" t="s">
        <v>98</v>
      </c>
      <c r="H78" s="125">
        <v>0.67</v>
      </c>
      <c r="I78" s="126"/>
      <c r="J78" s="127">
        <f>H78*I78</f>
        <v>0</v>
      </c>
      <c r="K78" s="125"/>
      <c r="L78" s="125">
        <f>H78*K78</f>
        <v>0</v>
      </c>
      <c r="M78" s="125"/>
      <c r="N78" s="125">
        <f>H78*M78</f>
        <v>0</v>
      </c>
      <c r="O78" s="127">
        <v>21</v>
      </c>
      <c r="P78" s="127">
        <f>J78*(O78/100)</f>
        <v>0</v>
      </c>
      <c r="Q78" s="127">
        <f>J78+P78</f>
        <v>0</v>
      </c>
      <c r="R78" s="128"/>
      <c r="S78" s="128" t="s">
        <v>99</v>
      </c>
      <c r="T78" s="129">
        <v>1</v>
      </c>
      <c r="U78" s="8"/>
      <c r="V78" s="8"/>
      <c r="W78" s="8"/>
      <c r="X78" s="60"/>
    </row>
    <row r="79" spans="1:27" ht="9.75" outlineLevel="5" x14ac:dyDescent="0.2">
      <c r="A79" s="130"/>
      <c r="B79" s="131"/>
      <c r="C79" s="131"/>
      <c r="D79" s="132"/>
      <c r="E79" s="136" t="s">
        <v>0</v>
      </c>
      <c r="F79" s="156" t="s">
        <v>151</v>
      </c>
      <c r="G79" s="156"/>
      <c r="H79" s="157"/>
      <c r="I79" s="158"/>
      <c r="J79" s="159"/>
      <c r="K79" s="134"/>
      <c r="L79" s="134"/>
      <c r="M79" s="134"/>
      <c r="N79" s="134"/>
      <c r="O79" s="135"/>
      <c r="P79" s="135"/>
      <c r="Q79" s="135"/>
      <c r="R79" s="132"/>
      <c r="S79" s="132"/>
      <c r="T79" s="131"/>
      <c r="U79" s="6"/>
      <c r="V79" s="8"/>
      <c r="W79" s="8"/>
      <c r="X79" s="133" t="str">
        <f>F79</f>
        <v>Odvoz suti a vybouraných hmot na skládku nebo meziskládku se složením, na vzdálenost Příplatek k ceně za každý další započatý 1 km přes 1 km</v>
      </c>
      <c r="Y79" s="9"/>
      <c r="AA79" s="11"/>
    </row>
    <row r="80" spans="1:27" ht="7.5" customHeight="1" outlineLevel="5" x14ac:dyDescent="0.15">
      <c r="B80" s="69"/>
      <c r="C80" s="69"/>
      <c r="D80" s="60"/>
      <c r="E80" s="60"/>
      <c r="F80" s="61"/>
      <c r="G80" s="60"/>
      <c r="H80" s="65"/>
      <c r="I80" s="105"/>
      <c r="J80" s="63"/>
      <c r="K80" s="65"/>
      <c r="L80" s="65"/>
      <c r="M80" s="65"/>
      <c r="N80" s="65"/>
      <c r="O80" s="63"/>
      <c r="P80" s="63"/>
      <c r="Q80" s="63"/>
      <c r="R80" s="60"/>
      <c r="S80" s="60"/>
      <c r="T80" s="69"/>
      <c r="U80" s="8"/>
      <c r="X80" s="60"/>
    </row>
    <row r="81" spans="1:27" ht="11.25" outlineLevel="5" x14ac:dyDescent="0.2">
      <c r="A81" s="137"/>
      <c r="B81" s="138"/>
      <c r="C81" s="138"/>
      <c r="D81" s="139"/>
      <c r="E81" s="145" t="s">
        <v>1</v>
      </c>
      <c r="F81" s="140" t="s">
        <v>152</v>
      </c>
      <c r="G81" s="139"/>
      <c r="H81" s="141">
        <v>0.67</v>
      </c>
      <c r="I81" s="142"/>
      <c r="J81" s="143"/>
      <c r="K81" s="144"/>
      <c r="L81" s="144"/>
      <c r="M81" s="144"/>
      <c r="N81" s="144"/>
      <c r="O81" s="143"/>
      <c r="P81" s="143"/>
      <c r="Q81" s="143"/>
      <c r="R81" s="139"/>
      <c r="S81" s="139"/>
      <c r="T81" s="138"/>
      <c r="U81" s="6"/>
      <c r="V81" s="8"/>
      <c r="W81" s="8"/>
      <c r="X81" s="60"/>
    </row>
    <row r="82" spans="1:27" ht="7.5" customHeight="1" outlineLevel="5" x14ac:dyDescent="0.15">
      <c r="A82" s="8"/>
      <c r="B82" s="69"/>
      <c r="C82" s="69"/>
      <c r="D82" s="60"/>
      <c r="E82" s="60"/>
      <c r="F82" s="104"/>
      <c r="G82" s="60"/>
      <c r="H82" s="65"/>
      <c r="I82" s="105"/>
      <c r="J82" s="63"/>
      <c r="K82" s="65"/>
      <c r="L82" s="65"/>
      <c r="M82" s="65"/>
      <c r="N82" s="65"/>
      <c r="O82" s="63"/>
      <c r="P82" s="63"/>
      <c r="Q82" s="63"/>
      <c r="R82" s="60"/>
      <c r="S82" s="60"/>
      <c r="T82" s="69"/>
      <c r="U82" s="8"/>
      <c r="X82" s="60"/>
    </row>
    <row r="83" spans="1:27" ht="22.5" outlineLevel="4" x14ac:dyDescent="0.2">
      <c r="A83" s="4"/>
      <c r="B83" s="120"/>
      <c r="C83" s="121">
        <v>13</v>
      </c>
      <c r="D83" s="122" t="s">
        <v>95</v>
      </c>
      <c r="E83" s="123" t="s">
        <v>153</v>
      </c>
      <c r="F83" s="124" t="s">
        <v>154</v>
      </c>
      <c r="G83" s="122" t="s">
        <v>98</v>
      </c>
      <c r="H83" s="125">
        <v>0.13400000000000001</v>
      </c>
      <c r="I83" s="126"/>
      <c r="J83" s="127">
        <f>H83*I83</f>
        <v>0</v>
      </c>
      <c r="K83" s="125"/>
      <c r="L83" s="125">
        <f>H83*K83</f>
        <v>0</v>
      </c>
      <c r="M83" s="125"/>
      <c r="N83" s="125">
        <f>H83*M83</f>
        <v>0</v>
      </c>
      <c r="O83" s="127">
        <v>21</v>
      </c>
      <c r="P83" s="127">
        <f>J83*(O83/100)</f>
        <v>0</v>
      </c>
      <c r="Q83" s="127">
        <f>J83+P83</f>
        <v>0</v>
      </c>
      <c r="R83" s="128"/>
      <c r="S83" s="128" t="s">
        <v>99</v>
      </c>
      <c r="T83" s="129">
        <v>1</v>
      </c>
      <c r="U83" s="8"/>
      <c r="V83" s="8"/>
      <c r="W83" s="8"/>
      <c r="X83" s="60"/>
    </row>
    <row r="84" spans="1:27" ht="9.75" outlineLevel="5" x14ac:dyDescent="0.2">
      <c r="A84" s="130"/>
      <c r="B84" s="131"/>
      <c r="C84" s="131"/>
      <c r="D84" s="132"/>
      <c r="E84" s="136" t="s">
        <v>0</v>
      </c>
      <c r="F84" s="156" t="s">
        <v>155</v>
      </c>
      <c r="G84" s="156"/>
      <c r="H84" s="157"/>
      <c r="I84" s="158"/>
      <c r="J84" s="159"/>
      <c r="K84" s="134"/>
      <c r="L84" s="134"/>
      <c r="M84" s="134"/>
      <c r="N84" s="134"/>
      <c r="O84" s="135"/>
      <c r="P84" s="135"/>
      <c r="Q84" s="135"/>
      <c r="R84" s="132"/>
      <c r="S84" s="132"/>
      <c r="T84" s="131"/>
      <c r="U84" s="6"/>
      <c r="V84" s="8"/>
      <c r="W84" s="8"/>
      <c r="X84" s="133" t="str">
        <f>F84</f>
        <v>Poplatek za uložení stavebního odpadu na recyklační skládce (skládkovné) směsného stavebního a demoličního zatříděného do Katalogu odpadů pod kódem 17 09 04</v>
      </c>
      <c r="Y84" s="9"/>
      <c r="AA84" s="11"/>
    </row>
    <row r="85" spans="1:27" ht="7.5" customHeight="1" outlineLevel="5" x14ac:dyDescent="0.15">
      <c r="B85" s="69"/>
      <c r="C85" s="69"/>
      <c r="D85" s="60"/>
      <c r="E85" s="60"/>
      <c r="F85" s="61"/>
      <c r="G85" s="60"/>
      <c r="H85" s="65"/>
      <c r="I85" s="105"/>
      <c r="J85" s="63"/>
      <c r="K85" s="65"/>
      <c r="L85" s="65"/>
      <c r="M85" s="65"/>
      <c r="N85" s="65"/>
      <c r="O85" s="63"/>
      <c r="P85" s="63"/>
      <c r="Q85" s="63"/>
      <c r="R85" s="60"/>
      <c r="S85" s="60"/>
      <c r="T85" s="69"/>
      <c r="U85" s="8"/>
      <c r="X85" s="60"/>
    </row>
    <row r="86" spans="1:27" outlineLevel="4" x14ac:dyDescent="0.15">
      <c r="B86" s="6"/>
      <c r="C86" s="6"/>
      <c r="D86" s="6"/>
      <c r="E86" s="6"/>
      <c r="F86" s="6"/>
      <c r="G86" s="6"/>
      <c r="H86" s="6"/>
      <c r="I86" s="8"/>
      <c r="J86" s="8"/>
      <c r="K86" s="6"/>
      <c r="L86" s="6"/>
      <c r="M86" s="6"/>
      <c r="N86" s="6"/>
      <c r="O86" s="6"/>
      <c r="P86" s="8"/>
      <c r="Q86" s="8"/>
      <c r="R86" s="8"/>
      <c r="S86" s="6"/>
      <c r="T86" s="6"/>
      <c r="X86" s="6"/>
    </row>
    <row r="87" spans="1:27" outlineLevel="1" x14ac:dyDescent="0.15"/>
  </sheetData>
  <mergeCells count="13">
    <mergeCell ref="F79:J79"/>
    <mergeCell ref="F84:J84"/>
    <mergeCell ref="F11:J11"/>
    <mergeCell ref="F72:J72"/>
    <mergeCell ref="F19:J19"/>
    <mergeCell ref="F24:J24"/>
    <mergeCell ref="F14:J14"/>
    <mergeCell ref="F27:J27"/>
    <mergeCell ref="F30:J30"/>
    <mergeCell ref="F41:J41"/>
    <mergeCell ref="F44:J44"/>
    <mergeCell ref="F47:J47"/>
    <mergeCell ref="F50:J50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4&amp;C&amp;P/&amp;N&amp;R&amp;8&amp;[30.10.2025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19</vt:i4>
      </vt:variant>
    </vt:vector>
  </HeadingPairs>
  <TitlesOfParts>
    <vt:vector size="22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__290850C4_052B_4FF6_A0B3_6D189B03D21D_ITEM_GROUP4__X</vt:lpstr>
      <vt:lpstr>__290850C4_052B_4FF6_A0B3_6D189B03D21D_ITEM_GROUP4_RECAP__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Geschaderův dům v Šumperku – nátěr střešní krytiny - Nabídka</dc:subject>
  <dc:creator>ADMIN</dc:creator>
  <cp:lastModifiedBy>Pavel Kubela</cp:lastModifiedBy>
  <dcterms:created xsi:type="dcterms:W3CDTF">2025-10-30T07:12:41Z</dcterms:created>
  <dcterms:modified xsi:type="dcterms:W3CDTF">2025-10-30T07:13:04Z</dcterms:modified>
</cp:coreProperties>
</file>