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 ZAKAZKY\Rok 2025\1072500028 MŠ Zahradní, Šumperk\D.1.4.1_VYTAPENI\"/>
    </mc:Choice>
  </mc:AlternateContent>
  <xr:revisionPtr revIDLastSave="0" documentId="8_{422C5561-2703-480A-B2A4-D0987B2C03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'01 001 Pol'!$A$1:$Y$71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I52" i="1"/>
  <c r="I51" i="1"/>
  <c r="I50" i="1"/>
  <c r="I49" i="1"/>
  <c r="G41" i="1"/>
  <c r="F41" i="1"/>
  <c r="G40" i="1"/>
  <c r="F40" i="1"/>
  <c r="G39" i="1"/>
  <c r="F39" i="1"/>
  <c r="G61" i="12"/>
  <c r="G9" i="12"/>
  <c r="I9" i="12"/>
  <c r="K9" i="12"/>
  <c r="M9" i="12"/>
  <c r="O9" i="12"/>
  <c r="Q9" i="12"/>
  <c r="V9" i="12"/>
  <c r="G10" i="12"/>
  <c r="I10" i="12"/>
  <c r="K10" i="12"/>
  <c r="M10" i="12"/>
  <c r="O10" i="12"/>
  <c r="Q10" i="12"/>
  <c r="V10" i="12"/>
  <c r="G11" i="12"/>
  <c r="I11" i="12"/>
  <c r="K11" i="12"/>
  <c r="M11" i="12"/>
  <c r="O11" i="12"/>
  <c r="Q11" i="12"/>
  <c r="V11" i="12"/>
  <c r="G12" i="12"/>
  <c r="I12" i="12"/>
  <c r="K12" i="12"/>
  <c r="M12" i="12"/>
  <c r="O12" i="12"/>
  <c r="Q12" i="12"/>
  <c r="V12" i="12"/>
  <c r="G13" i="12"/>
  <c r="I13" i="12"/>
  <c r="K13" i="12"/>
  <c r="M13" i="12"/>
  <c r="O13" i="12"/>
  <c r="Q13" i="12"/>
  <c r="V13" i="12"/>
  <c r="G14" i="12"/>
  <c r="I14" i="12"/>
  <c r="K14" i="12"/>
  <c r="M14" i="12"/>
  <c r="O14" i="12"/>
  <c r="Q14" i="12"/>
  <c r="V14" i="12"/>
  <c r="G15" i="12"/>
  <c r="I15" i="12"/>
  <c r="K15" i="12"/>
  <c r="M15" i="12"/>
  <c r="O15" i="12"/>
  <c r="Q15" i="12"/>
  <c r="V15" i="12"/>
  <c r="G17" i="12"/>
  <c r="I17" i="12"/>
  <c r="K17" i="12"/>
  <c r="M17" i="12"/>
  <c r="O17" i="12"/>
  <c r="Q17" i="12"/>
  <c r="V17" i="12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V19" i="12"/>
  <c r="G21" i="12"/>
  <c r="I21" i="12"/>
  <c r="K21" i="12"/>
  <c r="M21" i="12"/>
  <c r="O21" i="12"/>
  <c r="Q21" i="12"/>
  <c r="V21" i="12"/>
  <c r="G22" i="12"/>
  <c r="I22" i="12"/>
  <c r="K22" i="12"/>
  <c r="M22" i="12"/>
  <c r="O22" i="12"/>
  <c r="Q22" i="12"/>
  <c r="V22" i="12"/>
  <c r="G23" i="12"/>
  <c r="I23" i="12"/>
  <c r="K23" i="12"/>
  <c r="M23" i="12"/>
  <c r="O23" i="12"/>
  <c r="Q23" i="12"/>
  <c r="V23" i="12"/>
  <c r="G24" i="12"/>
  <c r="I24" i="12"/>
  <c r="K24" i="12"/>
  <c r="M24" i="12"/>
  <c r="O24" i="12"/>
  <c r="Q24" i="12"/>
  <c r="V24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G29" i="12"/>
  <c r="I29" i="12"/>
  <c r="K29" i="12"/>
  <c r="M29" i="12"/>
  <c r="O29" i="12"/>
  <c r="Q29" i="12"/>
  <c r="V29" i="12"/>
  <c r="G31" i="12"/>
  <c r="I31" i="12"/>
  <c r="K31" i="12"/>
  <c r="M31" i="12"/>
  <c r="O31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O33" i="12"/>
  <c r="Q33" i="12"/>
  <c r="V33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6" i="12"/>
  <c r="I36" i="12"/>
  <c r="K36" i="12"/>
  <c r="M36" i="12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3" i="12"/>
  <c r="I43" i="12"/>
  <c r="K43" i="12"/>
  <c r="M43" i="12"/>
  <c r="O43" i="12"/>
  <c r="Q43" i="12"/>
  <c r="V43" i="12"/>
  <c r="G44" i="12"/>
  <c r="I44" i="12"/>
  <c r="K44" i="12"/>
  <c r="M44" i="12"/>
  <c r="O44" i="12"/>
  <c r="Q44" i="12"/>
  <c r="V44" i="12"/>
  <c r="G45" i="12"/>
  <c r="I45" i="12"/>
  <c r="K45" i="12"/>
  <c r="M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I48" i="12"/>
  <c r="K48" i="12"/>
  <c r="M48" i="12"/>
  <c r="O48" i="12"/>
  <c r="Q48" i="12"/>
  <c r="V48" i="12"/>
  <c r="G49" i="12"/>
  <c r="I49" i="12"/>
  <c r="K49" i="12"/>
  <c r="M49" i="12"/>
  <c r="O49" i="12"/>
  <c r="Q49" i="12"/>
  <c r="V49" i="12"/>
  <c r="G50" i="12"/>
  <c r="I50" i="12"/>
  <c r="K50" i="12"/>
  <c r="M50" i="12"/>
  <c r="O50" i="12"/>
  <c r="Q50" i="12"/>
  <c r="V50" i="12"/>
  <c r="G52" i="12"/>
  <c r="G51" i="12" s="1"/>
  <c r="I52" i="12"/>
  <c r="I51" i="12" s="1"/>
  <c r="K52" i="12"/>
  <c r="K51" i="12" s="1"/>
  <c r="M52" i="12"/>
  <c r="M51" i="12" s="1"/>
  <c r="O52" i="12"/>
  <c r="O51" i="12" s="1"/>
  <c r="Q52" i="12"/>
  <c r="Q51" i="12" s="1"/>
  <c r="V52" i="12"/>
  <c r="V51" i="12" s="1"/>
  <c r="G54" i="12"/>
  <c r="I54" i="12"/>
  <c r="K54" i="12"/>
  <c r="M54" i="12"/>
  <c r="O54" i="12"/>
  <c r="Q54" i="12"/>
  <c r="V54" i="12"/>
  <c r="G55" i="12"/>
  <c r="I55" i="12"/>
  <c r="K55" i="12"/>
  <c r="M55" i="12"/>
  <c r="O55" i="12"/>
  <c r="Q55" i="12"/>
  <c r="V55" i="12"/>
  <c r="G57" i="12"/>
  <c r="I57" i="12"/>
  <c r="K57" i="12"/>
  <c r="M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AE61" i="12"/>
  <c r="AF61" i="12"/>
  <c r="I20" i="1"/>
  <c r="I19" i="1"/>
  <c r="I18" i="1"/>
  <c r="I17" i="1"/>
  <c r="I16" i="1"/>
  <c r="I56" i="1"/>
  <c r="J55" i="1"/>
  <c r="J54" i="1"/>
  <c r="J53" i="1"/>
  <c r="J52" i="1"/>
  <c r="J51" i="1"/>
  <c r="J50" i="1"/>
  <c r="J49" i="1"/>
  <c r="J56" i="1" s="1"/>
  <c r="F42" i="1"/>
  <c r="G42" i="1"/>
  <c r="G25" i="1" s="1"/>
  <c r="A25" i="1" s="1"/>
  <c r="H41" i="1"/>
  <c r="I41" i="1" s="1"/>
  <c r="H40" i="1"/>
  <c r="I40" i="1" s="1"/>
  <c r="H39" i="1"/>
  <c r="I21" i="1"/>
  <c r="J28" i="1"/>
  <c r="J26" i="1"/>
  <c r="G38" i="1"/>
  <c r="F38" i="1"/>
  <c r="J23" i="1"/>
  <c r="J24" i="1"/>
  <c r="J25" i="1"/>
  <c r="J27" i="1"/>
  <c r="E24" i="1"/>
  <c r="E26" i="1"/>
  <c r="G26" i="1" l="1"/>
  <c r="A26" i="1"/>
  <c r="G28" i="1"/>
  <c r="G23" i="1"/>
  <c r="V56" i="12"/>
  <c r="Q56" i="12"/>
  <c r="O56" i="12"/>
  <c r="M56" i="12"/>
  <c r="K56" i="12"/>
  <c r="I56" i="12"/>
  <c r="G56" i="12"/>
  <c r="V53" i="12"/>
  <c r="Q53" i="12"/>
  <c r="O53" i="12"/>
  <c r="M53" i="12"/>
  <c r="K53" i="12"/>
  <c r="I53" i="12"/>
  <c r="G53" i="12"/>
  <c r="V30" i="12"/>
  <c r="Q30" i="12"/>
  <c r="O30" i="12"/>
  <c r="M30" i="12"/>
  <c r="K30" i="12"/>
  <c r="I30" i="12"/>
  <c r="G30" i="12"/>
  <c r="V20" i="12"/>
  <c r="Q20" i="12"/>
  <c r="O20" i="12"/>
  <c r="M20" i="12"/>
  <c r="K20" i="12"/>
  <c r="I20" i="12"/>
  <c r="G20" i="12"/>
  <c r="V16" i="12"/>
  <c r="Q16" i="12"/>
  <c r="O16" i="12"/>
  <c r="M16" i="12"/>
  <c r="K16" i="12"/>
  <c r="I16" i="12"/>
  <c r="G16" i="12"/>
  <c r="V8" i="12"/>
  <c r="Q8" i="12"/>
  <c r="O8" i="12"/>
  <c r="M8" i="12"/>
  <c r="K8" i="12"/>
  <c r="I8" i="12"/>
  <c r="G8" i="12"/>
  <c r="H42" i="1"/>
  <c r="I39" i="1"/>
  <c r="I42" i="1" s="1"/>
  <c r="A23" i="1" l="1"/>
  <c r="J41" i="1"/>
  <c r="J40" i="1"/>
  <c r="J39" i="1"/>
  <c r="J42" i="1" s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Mašek Miroslav</author>
  </authors>
  <commentList>
    <comment ref="S6" authorId="0" shapeId="0" xr:uid="{7222D39A-9A4D-4C5D-91DF-D16DF630031A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8F69B24-0A3B-444E-B361-1415A84E6E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<sst xmlns="http://schemas.openxmlformats.org/spreadsheetml/2006/main" count="542" uniqueCount="219">
  <si>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</si>
  <si>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</si>
  <si>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</si>
  <si>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</si>
  <si>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</si>
  <si>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</si>
  <si>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</si>
  <si>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</si>
  <si>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</si>
  <si>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</si>
  <si>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</si>
  <si>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</si>
  <si>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</si>
  <si>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</si>
  <si>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</si>
  <si>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</si>
  <si>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</si>
  <si>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</si>
  <si>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</si>
  <si>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</si>
  <si>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</si>
  <si>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</si>
  <si>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</si>
  <si>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</si>
  <si>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</si>
  <si>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</si>
  <si>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</si>
  <si>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</si>
  <si>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</si>
  <si>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</si>
  <si>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</si>
  <si>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</si>
  <si>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</si>
  <si>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</si>
  <si>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</si>
  <si>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</si>
  <si>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</si>
  <si>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</si>
  <si>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</si>
  <si>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</si>
  <si>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</si>
  <si>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</si>
  <si>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</si>
  <si>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001</t>
  </si>
  <si>
    <t>Vytápění</t>
  </si>
  <si>
    <t>01</t>
  </si>
  <si>
    <t>Ekvitermní regulace a vyregulování OS</t>
  </si>
  <si>
    <t>Objekt:</t>
  </si>
  <si>
    <t>Rozpočet:</t>
  </si>
  <si>
    <t>2025/28</t>
  </si>
  <si>
    <t>MŠ Zahradní, Šumperk</t>
  </si>
  <si>
    <t>Stavba</t>
  </si>
  <si>
    <t>Celkem za stavbu</t>
  </si>
  <si>
    <t>CZK</t>
  </si>
  <si>
    <t>Rekapitulace dílů</t>
  </si>
  <si>
    <t>Typ dílu</t>
  </si>
  <si>
    <t>713</t>
  </si>
  <si>
    <t>Izolace tepelné</t>
  </si>
  <si>
    <t>732</t>
  </si>
  <si>
    <t>Strojovny</t>
  </si>
  <si>
    <t>733</t>
  </si>
  <si>
    <t>Rozvod potrubí</t>
  </si>
  <si>
    <t>734</t>
  </si>
  <si>
    <t>Armatury</t>
  </si>
  <si>
    <t>735</t>
  </si>
  <si>
    <t>Otopná tělesa</t>
  </si>
  <si>
    <t>HZS</t>
  </si>
  <si>
    <t>Hodinové zúčtovací sazby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</si>
  <si>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</si>
  <si>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</si>
  <si>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</si>
  <si>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</si>
  <si>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</si>
  <si>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</si>
  <si>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</si>
  <si>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</si>
  <si>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</si>
  <si>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</si>
  <si>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</si>
  <si>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</si>
  <si>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</si>
  <si>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</si>
  <si>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</si>
  <si>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</si>
  <si>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</si>
  <si>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</si>
  <si>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</si>
  <si>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</si>
  <si>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</si>
  <si>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</si>
  <si>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</si>
  <si>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</si>
  <si>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</si>
  <si>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</si>
  <si>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</si>
  <si>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</si>
  <si>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</si>
  <si>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</si>
  <si>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713400821</t>
  </si>
  <si>
    <t>Odstranění izolačních pásů potrubí</t>
  </si>
  <si>
    <t>m2</t>
  </si>
  <si>
    <t>RTS 25/ I</t>
  </si>
  <si>
    <t>Práce</t>
  </si>
  <si>
    <t>Běžná</t>
  </si>
  <si>
    <t>POL1_</t>
  </si>
  <si>
    <t>722182004</t>
  </si>
  <si>
    <t>Montáž tepelné izolace skruží na potrubí přímé, DN 40 mm, samolepicí spoj</t>
  </si>
  <si>
    <t>m</t>
  </si>
  <si>
    <t>722182006</t>
  </si>
  <si>
    <t>Montáž tepelné izolace skruží na potrubí přímé, DN 80 mm, samolepicí spoj</t>
  </si>
  <si>
    <t>55190420</t>
  </si>
  <si>
    <t>Samolepicí páska AL/50 šířka 48 mm, délka 50 m, k přelepení spojů izolací</t>
  </si>
  <si>
    <t>kus</t>
  </si>
  <si>
    <t>SPCM</t>
  </si>
  <si>
    <t>Specifikace</t>
  </si>
  <si>
    <t>POL3_</t>
  </si>
  <si>
    <t>631547216</t>
  </si>
  <si>
    <t>Pouzdro potrubní izolační HEATROCK PS - 42/40 mm</t>
  </si>
  <si>
    <t>631547218</t>
  </si>
  <si>
    <t>Pouzdro potrubní izolační HEATROCK PS - 54/40 mm</t>
  </si>
  <si>
    <t>998713101</t>
  </si>
  <si>
    <t>Přesun hmot pro izolace tepelné, výšky do 6 m</t>
  </si>
  <si>
    <t>t</t>
  </si>
  <si>
    <t>Přesun hmot</t>
  </si>
  <si>
    <t>POL7_</t>
  </si>
  <si>
    <t>732429112</t>
  </si>
  <si>
    <t>Montáž čerpadel oběhových spirálních, DN 40</t>
  </si>
  <si>
    <t>soubor</t>
  </si>
  <si>
    <t>732.GRU.97924254</t>
  </si>
  <si>
    <t>Oběhové čerpadlo GRUNDFOS MAGNA3 32-40</t>
  </si>
  <si>
    <t>Vlastní</t>
  </si>
  <si>
    <t>Indiv</t>
  </si>
  <si>
    <t>POL3_0</t>
  </si>
  <si>
    <t>998732101</t>
  </si>
  <si>
    <t>Přesun hmot pro strojovny, výšky do 6 m</t>
  </si>
  <si>
    <t>733120826</t>
  </si>
  <si>
    <t>Demontáž potrubí z hladkých trubek D 89</t>
  </si>
  <si>
    <t>733151117</t>
  </si>
  <si>
    <t>Potrubí pro vytápění, uhlíková ocel, spojované lisováním, Geberit Mapress, d 42 x 1,5 mm</t>
  </si>
  <si>
    <t>733151118</t>
  </si>
  <si>
    <t>Potrubí pro vytápění, uhlíková ocel, spojované lisováním, Geberit Mapress, d 54 x 1,5 mm</t>
  </si>
  <si>
    <t>733190107</t>
  </si>
  <si>
    <t>Tlaková zkouška potrubí  DN 40</t>
  </si>
  <si>
    <t>733190108</t>
  </si>
  <si>
    <t>Tlaková zkouška potrubí  DN 50</t>
  </si>
  <si>
    <t>722.ENB.NAP VODOU</t>
  </si>
  <si>
    <t>Naplnění systému vodou</t>
  </si>
  <si>
    <t xml:space="preserve">l     </t>
  </si>
  <si>
    <t>Kalkul</t>
  </si>
  <si>
    <t>722.ENB.VYP VODY</t>
  </si>
  <si>
    <t>Vypuštění vody ze systému</t>
  </si>
  <si>
    <t>722.ENB.upevnění</t>
  </si>
  <si>
    <t>Upevňovací materiál potrubí (konzoly, závěsy, objímky)</t>
  </si>
  <si>
    <t>998733101</t>
  </si>
  <si>
    <t>Přesun hmot pro rozvody potrubí, výšky do 6 m</t>
  </si>
  <si>
    <t>734209103</t>
  </si>
  <si>
    <t>Montáž armatur závitových,s 1závitem, G 1/2</t>
  </si>
  <si>
    <t>734209113</t>
  </si>
  <si>
    <t>Montáž armatur závitových,se 2závity, G 1/2</t>
  </si>
  <si>
    <t>734209116</t>
  </si>
  <si>
    <t>Montáž armatur závitových,se 2závity, G 5/4</t>
  </si>
  <si>
    <t>734209117</t>
  </si>
  <si>
    <t>Montáž armatur závitových,se 2závity, G 6/4</t>
  </si>
  <si>
    <t>734209118</t>
  </si>
  <si>
    <t>Montáž armatur závitových,se 2závity, G 2</t>
  </si>
  <si>
    <t>734209126</t>
  </si>
  <si>
    <t>Montáž armatur závitových,se 3závity, G 5/4</t>
  </si>
  <si>
    <t>734411147</t>
  </si>
  <si>
    <t>Teploměr dvoukovový DTU,pevný stonek 100 mm</t>
  </si>
  <si>
    <t>734421160R00.01</t>
  </si>
  <si>
    <t>Tlakoměr deformační 0-0,6 MPa č. 03322, D 100</t>
  </si>
  <si>
    <t>42260624</t>
  </si>
  <si>
    <t>Ventil odvzdušňovací automatický R99  1/2"</t>
  </si>
  <si>
    <t>55113524.A</t>
  </si>
  <si>
    <t>Kohout kulový R250D, PN 42 1/2" páčka, Giacomini</t>
  </si>
  <si>
    <t>55113529.A</t>
  </si>
  <si>
    <t>Kohout kulový R250D, PN 35 2" páčka, Giacomini</t>
  </si>
  <si>
    <t>551135725</t>
  </si>
  <si>
    <t>Ventil zpětný R60 1 1/2" Giacomini</t>
  </si>
  <si>
    <t>551135726</t>
  </si>
  <si>
    <t>Ventil zpětný R60 2" Giacomini</t>
  </si>
  <si>
    <t>55113615541</t>
  </si>
  <si>
    <t>Filtr s vnitřními závity R74A 2" PN 30 Giacomini</t>
  </si>
  <si>
    <t>734.BRA.T8-32</t>
  </si>
  <si>
    <t>Gumový kompenzátor BRANDINI T8.500, DN32</t>
  </si>
  <si>
    <t>734.ESB.11601200</t>
  </si>
  <si>
    <t>Trojcestný směšovací ventil ESBE VRG131, DN32, kvs=16,0</t>
  </si>
  <si>
    <t>734.ESB.ARA600</t>
  </si>
  <si>
    <t>Pohon na trojcestný směšovací ventil ESBE ARA600, napětí a  ovládání dle ekvitermního regulátoru</t>
  </si>
  <si>
    <t>734.IMI.52 265-140</t>
  </si>
  <si>
    <t>Regulátor tlakové diference IMI TA STAP, DN40, 10-40kPa</t>
  </si>
  <si>
    <t xml:space="preserve">ks    </t>
  </si>
  <si>
    <t>734.IMI.52 851-040</t>
  </si>
  <si>
    <t>Regulační ventil IMI TA STAD, DN40, bez vypouštění</t>
  </si>
  <si>
    <t>998734101</t>
  </si>
  <si>
    <t>Přesun hmot pro armatury, výšky do 6 m</t>
  </si>
  <si>
    <t>735000912</t>
  </si>
  <si>
    <t>Vyregulování ventilů s termost.ovládáním</t>
  </si>
  <si>
    <t xml:space="preserve">904      </t>
  </si>
  <si>
    <t>Hzs-zkousky v ramci montaz.praci Topná zkouška</t>
  </si>
  <si>
    <t>h</t>
  </si>
  <si>
    <t>Prav.M</t>
  </si>
  <si>
    <t>POL10_</t>
  </si>
  <si>
    <t>HZS.ENB.vyreg vyv</t>
  </si>
  <si>
    <t>Vyregulování otopné soustavy (vyvažovacích armatur) - autorizovanou firmou vypracování protokolu o zaregulování</t>
  </si>
  <si>
    <t>00523  R</t>
  </si>
  <si>
    <t>Zkoušky a revize</t>
  </si>
  <si>
    <t>Soubor</t>
  </si>
  <si>
    <t>VRN</t>
  </si>
  <si>
    <t>POL99_2</t>
  </si>
  <si>
    <t>00524 R</t>
  </si>
  <si>
    <t>Předání a převzetí díla</t>
  </si>
  <si>
    <t>ON.ENB.ukl stav</t>
  </si>
  <si>
    <t>Úklid staveniště</t>
  </si>
  <si>
    <t>POL99_8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</si>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</sst>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22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2" t="s">
        <v>24</v>
      </c>
      <c r="C2" s="113"/>
      <c r="D2" s="114" t="s">
        <v>49</v>
      </c>
      <c r="E2" s="115" t="s">
        <v>50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47</v>
      </c>
      <c r="C3" s="113"/>
      <c r="D3" s="119" t="s">
        <v>45</v>
      </c>
      <c r="E3" s="120" t="s">
        <v>46</v>
      </c>
      <c r="F3" s="121"/>
      <c r="G3" s="121"/>
      <c r="H3" s="121"/>
      <c r="I3" s="121"/>
      <c r="J3" s="122"/>
    </row>
    <row r="4" spans="1:15" ht="23.25" customHeight="1" x14ac:dyDescent="0.2">
      <c r="A4" s="111">
        <v>4256</v>
      </c>
      <c r="B4" s="123" t="s">
        <v>48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9"/>
      <c r="E11" s="129"/>
      <c r="F11" s="129"/>
      <c r="G11" s="129"/>
      <c r="H11" s="18" t="s">
        <v>42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36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6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SUMIF(F49:F55,A16,I49:I55)+SUMIF(F49:F55,"PSU",I49:I55)</f>
        <v>0</v>
      </c>
      <c r="J16" s="85"/>
    </row>
    <row r="17" spans="1:10" ht="23.25" customHeight="1" x14ac:dyDescent="0.2">
      <c r="A17" s="196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SUMIF(F49:F55,A17,I49:I55)</f>
        <v>0</v>
      </c>
      <c r="J17" s="85"/>
    </row>
    <row r="18" spans="1:10" ht="23.25" customHeight="1" x14ac:dyDescent="0.2">
      <c r="A18" s="196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SUMIF(F49:F55,A18,I49:I55)</f>
        <v>0</v>
      </c>
      <c r="J18" s="85"/>
    </row>
    <row r="19" spans="1:10" ht="23.25" customHeight="1" x14ac:dyDescent="0.2">
      <c r="A19" s="196" t="s">
        <v>69</v>
      </c>
      <c r="B19" s="38" t="s">
        <v>29</v>
      </c>
      <c r="C19" s="62"/>
      <c r="D19" s="63"/>
      <c r="E19" s="83"/>
      <c r="F19" s="84"/>
      <c r="G19" s="83"/>
      <c r="H19" s="84"/>
      <c r="I19" s="83">
        <f>SUMIF(F49:F55,A19,I49:I55)</f>
        <v>0</v>
      </c>
      <c r="J19" s="85"/>
    </row>
    <row r="20" spans="1:10" ht="23.25" customHeight="1" x14ac:dyDescent="0.2">
      <c r="A20" s="196" t="s">
        <v>68</v>
      </c>
      <c r="B20" s="38" t="s">
        <v>30</v>
      </c>
      <c r="C20" s="62"/>
      <c r="D20" s="63"/>
      <c r="E20" s="83"/>
      <c r="F20" s="84"/>
      <c r="G20" s="83"/>
      <c r="H20" s="84"/>
      <c r="I20" s="83">
        <f>SUMIF(F49:F55,A20,I49:I55)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5" t="s">
        <v>25</v>
      </c>
      <c r="C28" s="166"/>
      <c r="D28" s="166"/>
      <c r="E28" s="167"/>
      <c r="F28" s="168"/>
      <c r="G28" s="169">
        <f>ZakladDPHSniVypocet+ZakladDPHZaklVypocet</f>
        <v>0</v>
      </c>
      <c r="H28" s="169"/>
      <c r="I28" s="169"/>
      <c r="J28" s="170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5" t="s">
        <v>37</v>
      </c>
      <c r="C29" s="171"/>
      <c r="D29" s="171"/>
      <c r="E29" s="171"/>
      <c r="F29" s="172"/>
      <c r="G29" s="173">
        <f>A27</f>
        <v>0</v>
      </c>
      <c r="H29" s="173"/>
      <c r="I29" s="173"/>
      <c r="J29" s="174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17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39</v>
      </c>
      <c r="B38" s="141" t="s">
        <v>18</v>
      </c>
      <c r="C38" s="142" t="s">
        <v>6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19</v>
      </c>
      <c r="I38" s="144" t="s">
        <v>1</v>
      </c>
      <c r="J38" s="145" t="s">
        <v>0</v>
      </c>
    </row>
    <row r="39" spans="1:10" ht="25.5" hidden="1" customHeight="1" x14ac:dyDescent="0.2">
      <c r="A39" s="136">
        <v>1</v>
      </c>
      <c r="B39" s="146" t="s">
        <v>51</v>
      </c>
      <c r="C39" s="147"/>
      <c r="D39" s="147"/>
      <c r="E39" s="147"/>
      <c r="F39" s="148">
        <f>'01 001 Pol'!AE61</f>
        <v>0</v>
      </c>
      <c r="G39" s="149">
        <f>'01 001 Pol'!AF61</f>
        <v>0</v>
      </c>
      <c r="H39" s="150">
        <f>(F39*SazbaDPH1/100)+(G39*SazbaDPH2/100)</f>
        <v>0</v>
      </c>
      <c r="I39" s="150">
        <f>F39+G39+H39</f>
        <v>0</v>
      </c>
      <c r="J39" s="151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2" t="s">
        <v>45</v>
      </c>
      <c r="C40" s="153" t="s">
        <v>46</v>
      </c>
      <c r="D40" s="153"/>
      <c r="E40" s="153"/>
      <c r="F40" s="154">
        <f>'01 001 Pol'!AE61</f>
        <v>0</v>
      </c>
      <c r="G40" s="155">
        <f>'01 001 Pol'!AF61</f>
        <v>0</v>
      </c>
      <c r="H40" s="155">
        <f>(F40*SazbaDPH1/100)+(G40*SazbaDPH2/100)</f>
        <v>0</v>
      </c>
      <c r="I40" s="155">
        <f>F40+G40+H40</f>
        <v>0</v>
      </c>
      <c r="J40" s="156" t="str">
        <f>IF(_xlfn.SINGLE(CenaCelkemVypocet)=0,"",I40/_xlfn.SINGLE(CenaCelkemVypocet)*100)</f>
        <v/>
      </c>
    </row>
    <row r="41" spans="1:10" ht="25.5" hidden="1" customHeight="1" x14ac:dyDescent="0.2">
      <c r="A41" s="136">
        <v>3</v>
      </c>
      <c r="B41" s="157" t="s">
        <v>43</v>
      </c>
      <c r="C41" s="147" t="s">
        <v>44</v>
      </c>
      <c r="D41" s="147"/>
      <c r="E41" s="147"/>
      <c r="F41" s="158">
        <f>'01 001 Pol'!AE61</f>
        <v>0</v>
      </c>
      <c r="G41" s="150">
        <f>'01 001 Pol'!AF61</f>
        <v>0</v>
      </c>
      <c r="H41" s="150">
        <f>(F41*SazbaDPH1/100)+(G41*SazbaDPH2/100)</f>
        <v>0</v>
      </c>
      <c r="I41" s="150">
        <f>F41+G41+H41</f>
        <v>0</v>
      </c>
      <c r="J41" s="151" t="str">
        <f>IF(_xlfn.SINGLE(CenaCelkemVypocet)=0,"",I41/_xlfn.SINGLE(CenaCelkemVypocet)*100)</f>
        <v/>
      </c>
    </row>
    <row r="42" spans="1:10" ht="25.5" hidden="1" customHeight="1" x14ac:dyDescent="0.2">
      <c r="A42" s="136"/>
      <c r="B42" s="159" t="s">
        <v>52</v>
      </c>
      <c r="C42" s="160"/>
      <c r="D42" s="160"/>
      <c r="E42" s="161"/>
      <c r="F42" s="162">
        <f>SUMIF(A39:A41,"=1",F39:F41)</f>
        <v>0</v>
      </c>
      <c r="G42" s="163">
        <f>SUMIF(A39:A41,"=1",G39:G41)</f>
        <v>0</v>
      </c>
      <c r="H42" s="163">
        <f>SUMIF(A39:A41,"=1",H39:H41)</f>
        <v>0</v>
      </c>
      <c r="I42" s="163">
        <f>SUMIF(A39:A41,"=1",I39:I41)</f>
        <v>0</v>
      </c>
      <c r="J42" s="164">
        <f>SUMIF(A39:A41,"=1",J39:J41)</f>
        <v>0</v>
      </c>
    </row>
    <row r="46" spans="1:10" ht="15.75" x14ac:dyDescent="0.25">
      <c r="B46" s="175" t="s">
        <v>54</v>
      </c>
    </row>
    <row r="48" spans="1:10" ht="25.5" customHeight="1" x14ac:dyDescent="0.2">
      <c r="A48" s="177"/>
      <c r="B48" s="180" t="s">
        <v>18</v>
      </c>
      <c r="C48" s="180" t="s">
        <v>6</v>
      </c>
      <c r="D48" s="181"/>
      <c r="E48" s="181"/>
      <c r="F48" s="182" t="s">
        <v>55</v>
      </c>
      <c r="G48" s="182"/>
      <c r="H48" s="182"/>
      <c r="I48" s="182" t="s">
        <v>31</v>
      </c>
      <c r="J48" s="182" t="s">
        <v>0</v>
      </c>
    </row>
    <row r="49" spans="1:10" ht="36.75" customHeight="1" x14ac:dyDescent="0.2">
      <c r="A49" s="178"/>
      <c r="B49" s="183" t="s">
        <v>56</v>
      </c>
      <c r="C49" s="184" t="s">
        <v>57</v>
      </c>
      <c r="D49" s="185"/>
      <c r="E49" s="185"/>
      <c r="F49" s="192" t="s">
        <v>27</v>
      </c>
      <c r="G49" s="193"/>
      <c r="H49" s="193"/>
      <c r="I49" s="193">
        <f>'01 001 Pol'!G8</f>
        <v>0</v>
      </c>
      <c r="J49" s="189" t="str">
        <f>IF(I56=0,"",I49/I56*100)</f>
        <v/>
      </c>
    </row>
    <row r="50" spans="1:10" ht="36.75" customHeight="1" x14ac:dyDescent="0.2">
      <c r="A50" s="178"/>
      <c r="B50" s="183" t="s">
        <v>58</v>
      </c>
      <c r="C50" s="184" t="s">
        <v>59</v>
      </c>
      <c r="D50" s="185"/>
      <c r="E50" s="185"/>
      <c r="F50" s="192" t="s">
        <v>27</v>
      </c>
      <c r="G50" s="193"/>
      <c r="H50" s="193"/>
      <c r="I50" s="193">
        <f>'01 001 Pol'!G16</f>
        <v>0</v>
      </c>
      <c r="J50" s="189" t="str">
        <f>IF(I56=0,"",I50/I56*100)</f>
        <v/>
      </c>
    </row>
    <row r="51" spans="1:10" ht="36.75" customHeight="1" x14ac:dyDescent="0.2">
      <c r="A51" s="178"/>
      <c r="B51" s="183" t="s">
        <v>60</v>
      </c>
      <c r="C51" s="184" t="s">
        <v>61</v>
      </c>
      <c r="D51" s="185"/>
      <c r="E51" s="185"/>
      <c r="F51" s="192" t="s">
        <v>27</v>
      </c>
      <c r="G51" s="193"/>
      <c r="H51" s="193"/>
      <c r="I51" s="193">
        <f>'01 001 Pol'!G20</f>
        <v>0</v>
      </c>
      <c r="J51" s="189" t="str">
        <f>IF(I56=0,"",I51/I56*100)</f>
        <v/>
      </c>
    </row>
    <row r="52" spans="1:10" ht="36.75" customHeight="1" x14ac:dyDescent="0.2">
      <c r="A52" s="178"/>
      <c r="B52" s="183" t="s">
        <v>62</v>
      </c>
      <c r="C52" s="184" t="s">
        <v>63</v>
      </c>
      <c r="D52" s="185"/>
      <c r="E52" s="185"/>
      <c r="F52" s="192" t="s">
        <v>27</v>
      </c>
      <c r="G52" s="193"/>
      <c r="H52" s="193"/>
      <c r="I52" s="193">
        <f>'01 001 Pol'!G30</f>
        <v>0</v>
      </c>
      <c r="J52" s="189" t="str">
        <f>IF(I56=0,"",I52/I56*100)</f>
        <v/>
      </c>
    </row>
    <row r="53" spans="1:10" ht="36.75" customHeight="1" x14ac:dyDescent="0.2">
      <c r="A53" s="178"/>
      <c r="B53" s="183" t="s">
        <v>64</v>
      </c>
      <c r="C53" s="184" t="s">
        <v>65</v>
      </c>
      <c r="D53" s="185"/>
      <c r="E53" s="185"/>
      <c r="F53" s="192" t="s">
        <v>27</v>
      </c>
      <c r="G53" s="193"/>
      <c r="H53" s="193"/>
      <c r="I53" s="193">
        <f>'01 001 Pol'!G51</f>
        <v>0</v>
      </c>
      <c r="J53" s="189" t="str">
        <f>IF(I56=0,"",I53/I56*100)</f>
        <v/>
      </c>
    </row>
    <row r="54" spans="1:10" ht="36.75" customHeight="1" x14ac:dyDescent="0.2">
      <c r="A54" s="178"/>
      <c r="B54" s="183" t="s">
        <v>66</v>
      </c>
      <c r="C54" s="184" t="s">
        <v>67</v>
      </c>
      <c r="D54" s="185"/>
      <c r="E54" s="185"/>
      <c r="F54" s="192" t="s">
        <v>27</v>
      </c>
      <c r="G54" s="193"/>
      <c r="H54" s="193"/>
      <c r="I54" s="193">
        <f>'01 001 Pol'!G53</f>
        <v>0</v>
      </c>
      <c r="J54" s="189" t="str">
        <f>IF(I56=0,"",I54/I56*100)</f>
        <v/>
      </c>
    </row>
    <row r="55" spans="1:10" ht="36.75" customHeight="1" x14ac:dyDescent="0.2">
      <c r="A55" s="178"/>
      <c r="B55" s="183" t="s">
        <v>68</v>
      </c>
      <c r="C55" s="184" t="s">
        <v>30</v>
      </c>
      <c r="D55" s="185"/>
      <c r="E55" s="185"/>
      <c r="F55" s="192" t="s">
        <v>68</v>
      </c>
      <c r="G55" s="193"/>
      <c r="H55" s="193"/>
      <c r="I55" s="193">
        <f>'01 001 Pol'!G56</f>
        <v>0</v>
      </c>
      <c r="J55" s="189" t="str">
        <f>IF(I56=0,"",I55/I56*100)</f>
        <v/>
      </c>
    </row>
    <row r="56" spans="1:10" ht="25.5" customHeight="1" x14ac:dyDescent="0.2">
      <c r="A56" s="179"/>
      <c r="B56" s="186" t="s">
        <v>1</v>
      </c>
      <c r="C56" s="187"/>
      <c r="D56" s="188"/>
      <c r="E56" s="188"/>
      <c r="F56" s="194"/>
      <c r="G56" s="195"/>
      <c r="H56" s="195"/>
      <c r="I56" s="195">
        <f>SUM(I49:I55)</f>
        <v>0</v>
      </c>
      <c r="J56" s="190">
        <f>SUM(J49:J55)</f>
        <v>0</v>
      </c>
    </row>
    <row r="57" spans="1:10" x14ac:dyDescent="0.2">
      <c r="F57" s="135"/>
      <c r="G57" s="135"/>
      <c r="H57" s="135"/>
      <c r="I57" s="135"/>
      <c r="J57" s="191"/>
    </row>
    <row r="58" spans="1:10" x14ac:dyDescent="0.2">
      <c r="F58" s="135"/>
      <c r="G58" s="135"/>
      <c r="H58" s="135"/>
      <c r="I58" s="135"/>
      <c r="J58" s="191"/>
    </row>
    <row r="59" spans="1:10" x14ac:dyDescent="0.2">
      <c r="F59" s="135"/>
      <c r="G59" s="135"/>
      <c r="H59" s="135"/>
      <c r="I59" s="135"/>
      <c r="J59" s="191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70C0-1110-4AFE-815D-F74B3CF0798E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76" customWidth="1"/>
    <col min="3" max="3" width="38.28515625" style="17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7" t="s">
        <v>7</v>
      </c>
      <c r="B1" s="197"/>
      <c r="C1" s="197"/>
      <c r="D1" s="197"/>
      <c r="E1" s="197"/>
      <c r="F1" s="197"/>
      <c r="G1" s="197"/>
      <c r="AG1" t="s">
        <v>70</v>
      </c>
    </row>
    <row r="2" spans="1:60" ht="24.95" customHeight="1" x14ac:dyDescent="0.2">
      <c r="A2" s="198" t="s">
        <v>8</v>
      </c>
      <c r="B2" s="49" t="s">
        <v>49</v>
      </c>
      <c r="C2" s="201" t="s">
        <v>50</v>
      </c>
      <c r="D2" s="199"/>
      <c r="E2" s="199"/>
      <c r="F2" s="199"/>
      <c r="G2" s="200"/>
      <c r="AG2" t="s">
        <v>71</v>
      </c>
    </row>
    <row r="3" spans="1:60" ht="24.95" customHeight="1" x14ac:dyDescent="0.2">
      <c r="A3" s="198" t="s">
        <v>9</v>
      </c>
      <c r="B3" s="49" t="s">
        <v>45</v>
      </c>
      <c r="C3" s="201" t="s">
        <v>46</v>
      </c>
      <c r="D3" s="199"/>
      <c r="E3" s="199"/>
      <c r="F3" s="199"/>
      <c r="G3" s="200"/>
      <c r="AC3" s="176" t="s">
        <v>71</v>
      </c>
      <c r="AG3" t="s">
        <v>72</v>
      </c>
    </row>
    <row r="4" spans="1:60" ht="24.95" customHeight="1" x14ac:dyDescent="0.2">
      <c r="A4" s="202" t="s">
        <v>10</v>
      </c>
      <c r="B4" s="203" t="s">
        <v>43</v>
      </c>
      <c r="C4" s="204" t="s">
        <v>44</v>
      </c>
      <c r="D4" s="205"/>
      <c r="E4" s="205"/>
      <c r="F4" s="205"/>
      <c r="G4" s="206"/>
      <c r="AG4" t="s">
        <v>73</v>
      </c>
    </row>
    <row r="5" spans="1:60" x14ac:dyDescent="0.2">
      <c r="D5" s="10"/>
    </row>
    <row r="6" spans="1:60" ht="38.25" x14ac:dyDescent="0.2">
      <c r="A6" s="208" t="s">
        <v>74</v>
      </c>
      <c r="B6" s="210" t="s">
        <v>75</v>
      </c>
      <c r="C6" s="210" t="s">
        <v>76</v>
      </c>
      <c r="D6" s="209" t="s">
        <v>77</v>
      </c>
      <c r="E6" s="208" t="s">
        <v>78</v>
      </c>
      <c r="F6" s="207" t="s">
        <v>79</v>
      </c>
      <c r="G6" s="208" t="s">
        <v>31</v>
      </c>
      <c r="H6" s="211" t="s">
        <v>32</v>
      </c>
      <c r="I6" s="211" t="s">
        <v>80</v>
      </c>
      <c r="J6" s="211" t="s">
        <v>33</v>
      </c>
      <c r="K6" s="211" t="s">
        <v>81</v>
      </c>
      <c r="L6" s="211" t="s">
        <v>82</v>
      </c>
      <c r="M6" s="211" t="s">
        <v>83</v>
      </c>
      <c r="N6" s="211" t="s">
        <v>84</v>
      </c>
      <c r="O6" s="211" t="s">
        <v>85</v>
      </c>
      <c r="P6" s="211" t="s">
        <v>86</v>
      </c>
      <c r="Q6" s="211" t="s">
        <v>87</v>
      </c>
      <c r="R6" s="211" t="s">
        <v>88</v>
      </c>
      <c r="S6" s="211" t="s">
        <v>89</v>
      </c>
      <c r="T6" s="211" t="s">
        <v>90</v>
      </c>
      <c r="U6" s="211" t="s">
        <v>91</v>
      </c>
      <c r="V6" s="211" t="s">
        <v>92</v>
      </c>
      <c r="W6" s="211" t="s">
        <v>93</v>
      </c>
      <c r="X6" s="211" t="s">
        <v>94</v>
      </c>
      <c r="Y6" s="211" t="s">
        <v>95</v>
      </c>
    </row>
    <row r="7" spans="1:60" hidden="1" x14ac:dyDescent="0.2">
      <c r="A7" s="3"/>
      <c r="B7" s="4"/>
      <c r="C7" s="4"/>
      <c r="D7" s="6"/>
      <c r="E7" s="213"/>
      <c r="F7" s="214"/>
      <c r="G7" s="214"/>
      <c r="H7" s="214"/>
      <c r="I7" s="214"/>
      <c r="J7" s="214"/>
      <c r="K7" s="214"/>
      <c r="L7" s="214"/>
      <c r="M7" s="214"/>
      <c r="N7" s="213"/>
      <c r="O7" s="213"/>
      <c r="P7" s="213"/>
      <c r="Q7" s="213"/>
      <c r="R7" s="214"/>
      <c r="S7" s="214"/>
      <c r="T7" s="214"/>
      <c r="U7" s="214"/>
      <c r="V7" s="214"/>
      <c r="W7" s="214"/>
      <c r="X7" s="214"/>
      <c r="Y7" s="214"/>
    </row>
    <row r="8" spans="1:60" x14ac:dyDescent="0.2">
      <c r="A8" s="234" t="s">
        <v>96</v>
      </c>
      <c r="B8" s="235" t="s">
        <v>56</v>
      </c>
      <c r="C8" s="253" t="s">
        <v>57</v>
      </c>
      <c r="D8" s="236"/>
      <c r="E8" s="237"/>
      <c r="F8" s="238"/>
      <c r="G8" s="239">
        <f>SUMIF(AG9:AG15,"&lt;&gt;NOR",G9:G15)</f>
        <v>0</v>
      </c>
      <c r="H8" s="233"/>
      <c r="I8" s="233">
        <f>SUM(I9:I15)</f>
        <v>0</v>
      </c>
      <c r="J8" s="233"/>
      <c r="K8" s="233">
        <f>SUM(K9:K15)</f>
        <v>0</v>
      </c>
      <c r="L8" s="233"/>
      <c r="M8" s="233">
        <f>SUM(M9:M15)</f>
        <v>0</v>
      </c>
      <c r="N8" s="232"/>
      <c r="O8" s="232">
        <f>SUM(O9:O15)</f>
        <v>0.01</v>
      </c>
      <c r="P8" s="232"/>
      <c r="Q8" s="232">
        <f>SUM(Q9:Q15)</f>
        <v>0</v>
      </c>
      <c r="R8" s="233"/>
      <c r="S8" s="233"/>
      <c r="T8" s="233"/>
      <c r="U8" s="233"/>
      <c r="V8" s="233">
        <f>SUM(V9:V15)</f>
        <v>1.82</v>
      </c>
      <c r="W8" s="233"/>
      <c r="X8" s="233"/>
      <c r="Y8" s="233"/>
      <c r="AG8" t="s">
        <v>97</v>
      </c>
    </row>
    <row r="9" spans="1:60" outlineLevel="1" x14ac:dyDescent="0.2">
      <c r="A9" s="247">
        <v>1</v>
      </c>
      <c r="B9" s="248" t="s">
        <v>98</v>
      </c>
      <c r="C9" s="254" t="s">
        <v>99</v>
      </c>
      <c r="D9" s="249" t="s">
        <v>100</v>
      </c>
      <c r="E9" s="250">
        <v>0.5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0</v>
      </c>
      <c r="O9" s="229">
        <f>ROUND(E9*N9,2)</f>
        <v>0</v>
      </c>
      <c r="P9" s="229">
        <v>2.0999999999999999E-3</v>
      </c>
      <c r="Q9" s="229">
        <f>ROUND(E9*P9,2)</f>
        <v>0</v>
      </c>
      <c r="R9" s="230"/>
      <c r="S9" s="230" t="s">
        <v>101</v>
      </c>
      <c r="T9" s="230" t="s">
        <v>101</v>
      </c>
      <c r="U9" s="230">
        <v>0.2</v>
      </c>
      <c r="V9" s="230">
        <f>ROUND(E9*U9,2)</f>
        <v>0.1</v>
      </c>
      <c r="W9" s="230"/>
      <c r="X9" s="230" t="s">
        <v>102</v>
      </c>
      <c r="Y9" s="230" t="s">
        <v>103</v>
      </c>
      <c r="Z9" s="212"/>
      <c r="AA9" s="212"/>
      <c r="AB9" s="212"/>
      <c r="AC9" s="212"/>
      <c r="AD9" s="212"/>
      <c r="AE9" s="212"/>
      <c r="AF9" s="212"/>
      <c r="AG9" s="212" t="s">
        <v>104</v>
      </c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ht="22.5" outlineLevel="1" x14ac:dyDescent="0.2">
      <c r="A10" s="247">
        <v>2</v>
      </c>
      <c r="B10" s="248" t="s">
        <v>105</v>
      </c>
      <c r="C10" s="254" t="s">
        <v>106</v>
      </c>
      <c r="D10" s="249" t="s">
        <v>107</v>
      </c>
      <c r="E10" s="250">
        <v>4</v>
      </c>
      <c r="F10" s="251"/>
      <c r="G10" s="252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9">
        <v>0</v>
      </c>
      <c r="O10" s="229">
        <f>ROUND(E10*N10,2)</f>
        <v>0</v>
      </c>
      <c r="P10" s="229">
        <v>0</v>
      </c>
      <c r="Q10" s="229">
        <f>ROUND(E10*P10,2)</f>
        <v>0</v>
      </c>
      <c r="R10" s="230"/>
      <c r="S10" s="230" t="s">
        <v>101</v>
      </c>
      <c r="T10" s="230" t="s">
        <v>101</v>
      </c>
      <c r="U10" s="230">
        <v>0.114</v>
      </c>
      <c r="V10" s="230">
        <f>ROUND(E10*U10,2)</f>
        <v>0.46</v>
      </c>
      <c r="W10" s="230"/>
      <c r="X10" s="230" t="s">
        <v>102</v>
      </c>
      <c r="Y10" s="230" t="s">
        <v>103</v>
      </c>
      <c r="Z10" s="212"/>
      <c r="AA10" s="212"/>
      <c r="AB10" s="212"/>
      <c r="AC10" s="212"/>
      <c r="AD10" s="212"/>
      <c r="AE10" s="212"/>
      <c r="AF10" s="212"/>
      <c r="AG10" s="212" t="s">
        <v>104</v>
      </c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2"/>
    </row>
    <row r="11" spans="1:60" ht="22.5" outlineLevel="1" x14ac:dyDescent="0.2">
      <c r="A11" s="247">
        <v>3</v>
      </c>
      <c r="B11" s="248" t="s">
        <v>108</v>
      </c>
      <c r="C11" s="254" t="s">
        <v>109</v>
      </c>
      <c r="D11" s="249" t="s">
        <v>107</v>
      </c>
      <c r="E11" s="250">
        <v>8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101</v>
      </c>
      <c r="T11" s="230" t="s">
        <v>101</v>
      </c>
      <c r="U11" s="230">
        <v>0.155</v>
      </c>
      <c r="V11" s="230">
        <f>ROUND(E11*U11,2)</f>
        <v>1.24</v>
      </c>
      <c r="W11" s="230"/>
      <c r="X11" s="230" t="s">
        <v>102</v>
      </c>
      <c r="Y11" s="230" t="s">
        <v>103</v>
      </c>
      <c r="Z11" s="212"/>
      <c r="AA11" s="212"/>
      <c r="AB11" s="212"/>
      <c r="AC11" s="212"/>
      <c r="AD11" s="212"/>
      <c r="AE11" s="212"/>
      <c r="AF11" s="212"/>
      <c r="AG11" s="212" t="s">
        <v>104</v>
      </c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 x14ac:dyDescent="0.2">
      <c r="A12" s="247">
        <v>4</v>
      </c>
      <c r="B12" s="248" t="s">
        <v>110</v>
      </c>
      <c r="C12" s="254" t="s">
        <v>111</v>
      </c>
      <c r="D12" s="249" t="s">
        <v>112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1E-4</v>
      </c>
      <c r="O12" s="229">
        <f>ROUND(E12*N12,2)</f>
        <v>0</v>
      </c>
      <c r="P12" s="229">
        <v>0</v>
      </c>
      <c r="Q12" s="229">
        <f>ROUND(E12*P12,2)</f>
        <v>0</v>
      </c>
      <c r="R12" s="230" t="s">
        <v>113</v>
      </c>
      <c r="S12" s="230" t="s">
        <v>101</v>
      </c>
      <c r="T12" s="230" t="s">
        <v>101</v>
      </c>
      <c r="U12" s="230">
        <v>0</v>
      </c>
      <c r="V12" s="230">
        <f>ROUND(E12*U12,2)</f>
        <v>0</v>
      </c>
      <c r="W12" s="230"/>
      <c r="X12" s="230" t="s">
        <v>114</v>
      </c>
      <c r="Y12" s="230" t="s">
        <v>103</v>
      </c>
      <c r="Z12" s="212"/>
      <c r="AA12" s="212"/>
      <c r="AB12" s="212"/>
      <c r="AC12" s="212"/>
      <c r="AD12" s="212"/>
      <c r="AE12" s="212"/>
      <c r="AF12" s="212"/>
      <c r="AG12" s="212" t="s">
        <v>115</v>
      </c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outlineLevel="1" x14ac:dyDescent="0.2">
      <c r="A13" s="247">
        <v>5</v>
      </c>
      <c r="B13" s="248" t="s">
        <v>116</v>
      </c>
      <c r="C13" s="254" t="s">
        <v>117</v>
      </c>
      <c r="D13" s="249" t="s">
        <v>107</v>
      </c>
      <c r="E13" s="250">
        <v>4</v>
      </c>
      <c r="F13" s="251"/>
      <c r="G13" s="252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9">
        <v>7.3999999999999999E-4</v>
      </c>
      <c r="O13" s="229">
        <f>ROUND(E13*N13,2)</f>
        <v>0</v>
      </c>
      <c r="P13" s="229">
        <v>0</v>
      </c>
      <c r="Q13" s="229">
        <f>ROUND(E13*P13,2)</f>
        <v>0</v>
      </c>
      <c r="R13" s="230" t="s">
        <v>113</v>
      </c>
      <c r="S13" s="230" t="s">
        <v>101</v>
      </c>
      <c r="T13" s="230" t="s">
        <v>101</v>
      </c>
      <c r="U13" s="230">
        <v>0</v>
      </c>
      <c r="V13" s="230">
        <f>ROUND(E13*U13,2)</f>
        <v>0</v>
      </c>
      <c r="W13" s="230"/>
      <c r="X13" s="230" t="s">
        <v>114</v>
      </c>
      <c r="Y13" s="230" t="s">
        <v>103</v>
      </c>
      <c r="Z13" s="212"/>
      <c r="AA13" s="212"/>
      <c r="AB13" s="212"/>
      <c r="AC13" s="212"/>
      <c r="AD13" s="212"/>
      <c r="AE13" s="212"/>
      <c r="AF13" s="212"/>
      <c r="AG13" s="212" t="s">
        <v>115</v>
      </c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2"/>
      <c r="BB13" s="212"/>
      <c r="BC13" s="212"/>
      <c r="BD13" s="212"/>
      <c r="BE13" s="212"/>
      <c r="BF13" s="212"/>
      <c r="BG13" s="212"/>
      <c r="BH13" s="212"/>
    </row>
    <row r="14" spans="1:60" outlineLevel="1" x14ac:dyDescent="0.2">
      <c r="A14" s="247">
        <v>6</v>
      </c>
      <c r="B14" s="248" t="s">
        <v>118</v>
      </c>
      <c r="C14" s="254" t="s">
        <v>119</v>
      </c>
      <c r="D14" s="249" t="s">
        <v>107</v>
      </c>
      <c r="E14" s="250">
        <v>8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8.4999999999999995E-4</v>
      </c>
      <c r="O14" s="229">
        <f>ROUND(E14*N14,2)</f>
        <v>0.01</v>
      </c>
      <c r="P14" s="229">
        <v>0</v>
      </c>
      <c r="Q14" s="229">
        <f>ROUND(E14*P14,2)</f>
        <v>0</v>
      </c>
      <c r="R14" s="230" t="s">
        <v>113</v>
      </c>
      <c r="S14" s="230" t="s">
        <v>101</v>
      </c>
      <c r="T14" s="230" t="s">
        <v>101</v>
      </c>
      <c r="U14" s="230">
        <v>0</v>
      </c>
      <c r="V14" s="230">
        <f>ROUND(E14*U14,2)</f>
        <v>0</v>
      </c>
      <c r="W14" s="230"/>
      <c r="X14" s="230" t="s">
        <v>114</v>
      </c>
      <c r="Y14" s="230" t="s">
        <v>103</v>
      </c>
      <c r="Z14" s="212"/>
      <c r="AA14" s="212"/>
      <c r="AB14" s="212"/>
      <c r="AC14" s="212"/>
      <c r="AD14" s="212"/>
      <c r="AE14" s="212"/>
      <c r="AF14" s="212"/>
      <c r="AG14" s="212" t="s">
        <v>115</v>
      </c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outlineLevel="1" x14ac:dyDescent="0.2">
      <c r="A15" s="247">
        <v>7</v>
      </c>
      <c r="B15" s="248" t="s">
        <v>120</v>
      </c>
      <c r="C15" s="254" t="s">
        <v>121</v>
      </c>
      <c r="D15" s="249" t="s">
        <v>122</v>
      </c>
      <c r="E15" s="250">
        <v>9.8600000000000007E-3</v>
      </c>
      <c r="F15" s="251"/>
      <c r="G15" s="252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0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101</v>
      </c>
      <c r="T15" s="230" t="s">
        <v>101</v>
      </c>
      <c r="U15" s="230">
        <v>1.74</v>
      </c>
      <c r="V15" s="230">
        <f>ROUND(E15*U15,2)</f>
        <v>0.02</v>
      </c>
      <c r="W15" s="230"/>
      <c r="X15" s="230" t="s">
        <v>123</v>
      </c>
      <c r="Y15" s="230" t="s">
        <v>103</v>
      </c>
      <c r="Z15" s="212"/>
      <c r="AA15" s="212"/>
      <c r="AB15" s="212"/>
      <c r="AC15" s="212"/>
      <c r="AD15" s="212"/>
      <c r="AE15" s="212"/>
      <c r="AF15" s="212"/>
      <c r="AG15" s="212" t="s">
        <v>124</v>
      </c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x14ac:dyDescent="0.2">
      <c r="A16" s="234" t="s">
        <v>96</v>
      </c>
      <c r="B16" s="235" t="s">
        <v>58</v>
      </c>
      <c r="C16" s="253" t="s">
        <v>59</v>
      </c>
      <c r="D16" s="236"/>
      <c r="E16" s="237"/>
      <c r="F16" s="238"/>
      <c r="G16" s="239">
        <f>SUMIF(AG17:AG19,"&lt;&gt;NOR",G17:G19)</f>
        <v>0</v>
      </c>
      <c r="H16" s="233"/>
      <c r="I16" s="233">
        <f>SUM(I17:I19)</f>
        <v>0</v>
      </c>
      <c r="J16" s="233"/>
      <c r="K16" s="233">
        <f>SUM(K17:K19)</f>
        <v>0</v>
      </c>
      <c r="L16" s="233"/>
      <c r="M16" s="233">
        <f>SUM(M17:M19)</f>
        <v>0</v>
      </c>
      <c r="N16" s="232"/>
      <c r="O16" s="232">
        <f>SUM(O17:O19)</f>
        <v>0.01</v>
      </c>
      <c r="P16" s="232"/>
      <c r="Q16" s="232">
        <f>SUM(Q17:Q19)</f>
        <v>0</v>
      </c>
      <c r="R16" s="233"/>
      <c r="S16" s="233"/>
      <c r="T16" s="233"/>
      <c r="U16" s="233"/>
      <c r="V16" s="233">
        <f>SUM(V17:V19)</f>
        <v>0.56000000000000005</v>
      </c>
      <c r="W16" s="233"/>
      <c r="X16" s="233"/>
      <c r="Y16" s="233"/>
      <c r="AG16" t="s">
        <v>97</v>
      </c>
    </row>
    <row r="17" spans="1:60" outlineLevel="1" x14ac:dyDescent="0.2">
      <c r="A17" s="247">
        <v>8</v>
      </c>
      <c r="B17" s="248" t="s">
        <v>125</v>
      </c>
      <c r="C17" s="254" t="s">
        <v>126</v>
      </c>
      <c r="D17" s="249" t="s">
        <v>127</v>
      </c>
      <c r="E17" s="250">
        <v>1</v>
      </c>
      <c r="F17" s="251"/>
      <c r="G17" s="252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5.9000000000000003E-4</v>
      </c>
      <c r="O17" s="229">
        <f>ROUND(E17*N17,2)</f>
        <v>0</v>
      </c>
      <c r="P17" s="229">
        <v>0</v>
      </c>
      <c r="Q17" s="229">
        <f>ROUND(E17*P17,2)</f>
        <v>0</v>
      </c>
      <c r="R17" s="230"/>
      <c r="S17" s="230" t="s">
        <v>101</v>
      </c>
      <c r="T17" s="230" t="s">
        <v>101</v>
      </c>
      <c r="U17" s="230">
        <v>0.53</v>
      </c>
      <c r="V17" s="230">
        <f>ROUND(E17*U17,2)</f>
        <v>0.53</v>
      </c>
      <c r="W17" s="230"/>
      <c r="X17" s="230" t="s">
        <v>102</v>
      </c>
      <c r="Y17" s="230" t="s">
        <v>103</v>
      </c>
      <c r="Z17" s="212"/>
      <c r="AA17" s="212"/>
      <c r="AB17" s="212"/>
      <c r="AC17" s="212"/>
      <c r="AD17" s="212"/>
      <c r="AE17" s="212"/>
      <c r="AF17" s="212"/>
      <c r="AG17" s="212" t="s">
        <v>104</v>
      </c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 x14ac:dyDescent="0.2">
      <c r="A18" s="247">
        <v>9</v>
      </c>
      <c r="B18" s="248" t="s">
        <v>128</v>
      </c>
      <c r="C18" s="254" t="s">
        <v>129</v>
      </c>
      <c r="D18" s="249" t="s">
        <v>112</v>
      </c>
      <c r="E18" s="250">
        <v>1</v>
      </c>
      <c r="F18" s="251"/>
      <c r="G18" s="252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6.0000000000000001E-3</v>
      </c>
      <c r="O18" s="229">
        <f>ROUND(E18*N18,2)</f>
        <v>0.01</v>
      </c>
      <c r="P18" s="229">
        <v>0</v>
      </c>
      <c r="Q18" s="229">
        <f>ROUND(E18*P18,2)</f>
        <v>0</v>
      </c>
      <c r="R18" s="230"/>
      <c r="S18" s="230" t="s">
        <v>130</v>
      </c>
      <c r="T18" s="230" t="s">
        <v>131</v>
      </c>
      <c r="U18" s="230">
        <v>0</v>
      </c>
      <c r="V18" s="230">
        <f>ROUND(E18*U18,2)</f>
        <v>0</v>
      </c>
      <c r="W18" s="230"/>
      <c r="X18" s="230" t="s">
        <v>114</v>
      </c>
      <c r="Y18" s="230" t="s">
        <v>103</v>
      </c>
      <c r="Z18" s="212"/>
      <c r="AA18" s="212"/>
      <c r="AB18" s="212"/>
      <c r="AC18" s="212"/>
      <c r="AD18" s="212"/>
      <c r="AE18" s="212"/>
      <c r="AF18" s="212"/>
      <c r="AG18" s="212" t="s">
        <v>132</v>
      </c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outlineLevel="1" x14ac:dyDescent="0.2">
      <c r="A19" s="247">
        <v>10</v>
      </c>
      <c r="B19" s="248" t="s">
        <v>133</v>
      </c>
      <c r="C19" s="254" t="s">
        <v>134</v>
      </c>
      <c r="D19" s="249" t="s">
        <v>122</v>
      </c>
      <c r="E19" s="250">
        <v>6.5900000000000004E-3</v>
      </c>
      <c r="F19" s="251"/>
      <c r="G19" s="252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9">
        <v>0</v>
      </c>
      <c r="O19" s="229">
        <f>ROUND(E19*N19,2)</f>
        <v>0</v>
      </c>
      <c r="P19" s="229">
        <v>0</v>
      </c>
      <c r="Q19" s="229">
        <f>ROUND(E19*P19,2)</f>
        <v>0</v>
      </c>
      <c r="R19" s="230"/>
      <c r="S19" s="230" t="s">
        <v>101</v>
      </c>
      <c r="T19" s="230" t="s">
        <v>101</v>
      </c>
      <c r="U19" s="230">
        <v>4.0430000000000001</v>
      </c>
      <c r="V19" s="230">
        <f>ROUND(E19*U19,2)</f>
        <v>0.03</v>
      </c>
      <c r="W19" s="230"/>
      <c r="X19" s="230" t="s">
        <v>123</v>
      </c>
      <c r="Y19" s="230" t="s">
        <v>103</v>
      </c>
      <c r="Z19" s="212"/>
      <c r="AA19" s="212"/>
      <c r="AB19" s="212"/>
      <c r="AC19" s="212"/>
      <c r="AD19" s="212"/>
      <c r="AE19" s="212"/>
      <c r="AF19" s="212"/>
      <c r="AG19" s="212" t="s">
        <v>124</v>
      </c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2"/>
      <c r="BB19" s="212"/>
      <c r="BC19" s="212"/>
      <c r="BD19" s="212"/>
      <c r="BE19" s="212"/>
      <c r="BF19" s="212"/>
      <c r="BG19" s="212"/>
      <c r="BH19" s="212"/>
    </row>
    <row r="20" spans="1:60" x14ac:dyDescent="0.2">
      <c r="A20" s="234" t="s">
        <v>96</v>
      </c>
      <c r="B20" s="235" t="s">
        <v>60</v>
      </c>
      <c r="C20" s="253" t="s">
        <v>61</v>
      </c>
      <c r="D20" s="236"/>
      <c r="E20" s="237"/>
      <c r="F20" s="238"/>
      <c r="G20" s="239">
        <f>SUMIF(AG21:AG29,"&lt;&gt;NOR",G21:G29)</f>
        <v>0</v>
      </c>
      <c r="H20" s="233"/>
      <c r="I20" s="233">
        <f>SUM(I21:I29)</f>
        <v>0</v>
      </c>
      <c r="J20" s="233"/>
      <c r="K20" s="233">
        <f>SUM(K21:K29)</f>
        <v>0</v>
      </c>
      <c r="L20" s="233"/>
      <c r="M20" s="233">
        <f>SUM(M21:M29)</f>
        <v>0</v>
      </c>
      <c r="N20" s="232"/>
      <c r="O20" s="232">
        <f>SUM(O21:O29)</f>
        <v>1.24</v>
      </c>
      <c r="P20" s="232"/>
      <c r="Q20" s="232">
        <f>SUM(Q21:Q29)</f>
        <v>0.02</v>
      </c>
      <c r="R20" s="233"/>
      <c r="S20" s="233"/>
      <c r="T20" s="233"/>
      <c r="U20" s="233"/>
      <c r="V20" s="233">
        <f>SUM(V21:V29)</f>
        <v>9.01</v>
      </c>
      <c r="W20" s="233"/>
      <c r="X20" s="233"/>
      <c r="Y20" s="233"/>
      <c r="AG20" t="s">
        <v>97</v>
      </c>
    </row>
    <row r="21" spans="1:60" outlineLevel="1" x14ac:dyDescent="0.2">
      <c r="A21" s="247">
        <v>11</v>
      </c>
      <c r="B21" s="248" t="s">
        <v>135</v>
      </c>
      <c r="C21" s="254" t="s">
        <v>136</v>
      </c>
      <c r="D21" s="249" t="s">
        <v>107</v>
      </c>
      <c r="E21" s="250">
        <v>2</v>
      </c>
      <c r="F21" s="251"/>
      <c r="G21" s="252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6.0000000000000002E-5</v>
      </c>
      <c r="O21" s="229">
        <f>ROUND(E21*N21,2)</f>
        <v>0</v>
      </c>
      <c r="P21" s="229">
        <v>8.4100000000000008E-3</v>
      </c>
      <c r="Q21" s="229">
        <f>ROUND(E21*P21,2)</f>
        <v>0.02</v>
      </c>
      <c r="R21" s="230"/>
      <c r="S21" s="230" t="s">
        <v>101</v>
      </c>
      <c r="T21" s="230" t="s">
        <v>101</v>
      </c>
      <c r="U21" s="230">
        <v>0.187</v>
      </c>
      <c r="V21" s="230">
        <f>ROUND(E21*U21,2)</f>
        <v>0.37</v>
      </c>
      <c r="W21" s="230"/>
      <c r="X21" s="230" t="s">
        <v>102</v>
      </c>
      <c r="Y21" s="230" t="s">
        <v>103</v>
      </c>
      <c r="Z21" s="212"/>
      <c r="AA21" s="212"/>
      <c r="AB21" s="212"/>
      <c r="AC21" s="212"/>
      <c r="AD21" s="212"/>
      <c r="AE21" s="212"/>
      <c r="AF21" s="212"/>
      <c r="AG21" s="212" t="s">
        <v>104</v>
      </c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 x14ac:dyDescent="0.2">
      <c r="A22" s="247">
        <v>12</v>
      </c>
      <c r="B22" s="248" t="s">
        <v>137</v>
      </c>
      <c r="C22" s="254" t="s">
        <v>138</v>
      </c>
      <c r="D22" s="249" t="s">
        <v>107</v>
      </c>
      <c r="E22" s="250">
        <v>4</v>
      </c>
      <c r="F22" s="251"/>
      <c r="G22" s="252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1.6800000000000001E-3</v>
      </c>
      <c r="O22" s="229">
        <f>ROUND(E22*N22,2)</f>
        <v>0.01</v>
      </c>
      <c r="P22" s="229">
        <v>0</v>
      </c>
      <c r="Q22" s="229">
        <f>ROUND(E22*P22,2)</f>
        <v>0</v>
      </c>
      <c r="R22" s="230"/>
      <c r="S22" s="230" t="s">
        <v>101</v>
      </c>
      <c r="T22" s="230" t="s">
        <v>101</v>
      </c>
      <c r="U22" s="230">
        <v>0.41899999999999998</v>
      </c>
      <c r="V22" s="230">
        <f>ROUND(E22*U22,2)</f>
        <v>1.68</v>
      </c>
      <c r="W22" s="230"/>
      <c r="X22" s="230" t="s">
        <v>102</v>
      </c>
      <c r="Y22" s="230" t="s">
        <v>103</v>
      </c>
      <c r="Z22" s="212"/>
      <c r="AA22" s="212"/>
      <c r="AB22" s="212"/>
      <c r="AC22" s="212"/>
      <c r="AD22" s="212"/>
      <c r="AE22" s="212"/>
      <c r="AF22" s="212"/>
      <c r="AG22" s="212" t="s">
        <v>104</v>
      </c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2"/>
      <c r="BB22" s="212"/>
      <c r="BC22" s="212"/>
      <c r="BD22" s="212"/>
      <c r="BE22" s="212"/>
      <c r="BF22" s="212"/>
      <c r="BG22" s="212"/>
      <c r="BH22" s="212"/>
    </row>
    <row r="23" spans="1:60" ht="22.5" outlineLevel="1" x14ac:dyDescent="0.2">
      <c r="A23" s="247">
        <v>13</v>
      </c>
      <c r="B23" s="248" t="s">
        <v>139</v>
      </c>
      <c r="C23" s="254" t="s">
        <v>140</v>
      </c>
      <c r="D23" s="249" t="s">
        <v>107</v>
      </c>
      <c r="E23" s="250">
        <v>8</v>
      </c>
      <c r="F23" s="251"/>
      <c r="G23" s="252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9">
        <v>2.1900000000000001E-3</v>
      </c>
      <c r="O23" s="229">
        <f>ROUND(E23*N23,2)</f>
        <v>0.02</v>
      </c>
      <c r="P23" s="229">
        <v>0</v>
      </c>
      <c r="Q23" s="229">
        <f>ROUND(E23*P23,2)</f>
        <v>0</v>
      </c>
      <c r="R23" s="230"/>
      <c r="S23" s="230" t="s">
        <v>101</v>
      </c>
      <c r="T23" s="230" t="s">
        <v>101</v>
      </c>
      <c r="U23" s="230">
        <v>0.27704000000000001</v>
      </c>
      <c r="V23" s="230">
        <f>ROUND(E23*U23,2)</f>
        <v>2.2200000000000002</v>
      </c>
      <c r="W23" s="230"/>
      <c r="X23" s="230" t="s">
        <v>102</v>
      </c>
      <c r="Y23" s="230" t="s">
        <v>103</v>
      </c>
      <c r="Z23" s="212"/>
      <c r="AA23" s="212"/>
      <c r="AB23" s="212"/>
      <c r="AC23" s="212"/>
      <c r="AD23" s="212"/>
      <c r="AE23" s="212"/>
      <c r="AF23" s="212"/>
      <c r="AG23" s="212" t="s">
        <v>104</v>
      </c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 x14ac:dyDescent="0.2">
      <c r="A24" s="247">
        <v>14</v>
      </c>
      <c r="B24" s="248" t="s">
        <v>141</v>
      </c>
      <c r="C24" s="254" t="s">
        <v>142</v>
      </c>
      <c r="D24" s="249" t="s">
        <v>107</v>
      </c>
      <c r="E24" s="250">
        <v>4</v>
      </c>
      <c r="F24" s="251"/>
      <c r="G24" s="252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0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101</v>
      </c>
      <c r="T24" s="230" t="s">
        <v>101</v>
      </c>
      <c r="U24" s="230">
        <v>2.1000000000000001E-2</v>
      </c>
      <c r="V24" s="230">
        <f>ROUND(E24*U24,2)</f>
        <v>0.08</v>
      </c>
      <c r="W24" s="230"/>
      <c r="X24" s="230" t="s">
        <v>102</v>
      </c>
      <c r="Y24" s="230" t="s">
        <v>103</v>
      </c>
      <c r="Z24" s="212"/>
      <c r="AA24" s="212"/>
      <c r="AB24" s="212"/>
      <c r="AC24" s="212"/>
      <c r="AD24" s="212"/>
      <c r="AE24" s="212"/>
      <c r="AF24" s="212"/>
      <c r="AG24" s="212" t="s">
        <v>104</v>
      </c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 x14ac:dyDescent="0.2">
      <c r="A25" s="247">
        <v>15</v>
      </c>
      <c r="B25" s="248" t="s">
        <v>143</v>
      </c>
      <c r="C25" s="254" t="s">
        <v>144</v>
      </c>
      <c r="D25" s="249" t="s">
        <v>107</v>
      </c>
      <c r="E25" s="250">
        <v>8</v>
      </c>
      <c r="F25" s="251"/>
      <c r="G25" s="252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9">
        <v>0</v>
      </c>
      <c r="O25" s="229">
        <f>ROUND(E25*N25,2)</f>
        <v>0</v>
      </c>
      <c r="P25" s="229">
        <v>0</v>
      </c>
      <c r="Q25" s="229">
        <f>ROUND(E25*P25,2)</f>
        <v>0</v>
      </c>
      <c r="R25" s="230"/>
      <c r="S25" s="230" t="s">
        <v>101</v>
      </c>
      <c r="T25" s="230" t="s">
        <v>101</v>
      </c>
      <c r="U25" s="230">
        <v>3.2000000000000001E-2</v>
      </c>
      <c r="V25" s="230">
        <f>ROUND(E25*U25,2)</f>
        <v>0.26</v>
      </c>
      <c r="W25" s="230"/>
      <c r="X25" s="230" t="s">
        <v>102</v>
      </c>
      <c r="Y25" s="230" t="s">
        <v>103</v>
      </c>
      <c r="Z25" s="212"/>
      <c r="AA25" s="212"/>
      <c r="AB25" s="212"/>
      <c r="AC25" s="212"/>
      <c r="AD25" s="212"/>
      <c r="AE25" s="212"/>
      <c r="AF25" s="212"/>
      <c r="AG25" s="212" t="s">
        <v>104</v>
      </c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outlineLevel="1" x14ac:dyDescent="0.2">
      <c r="A26" s="247">
        <v>16</v>
      </c>
      <c r="B26" s="248" t="s">
        <v>145</v>
      </c>
      <c r="C26" s="254" t="s">
        <v>146</v>
      </c>
      <c r="D26" s="249" t="s">
        <v>147</v>
      </c>
      <c r="E26" s="250">
        <v>600</v>
      </c>
      <c r="F26" s="251"/>
      <c r="G26" s="252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1E-3</v>
      </c>
      <c r="O26" s="229">
        <f>ROUND(E26*N26,2)</f>
        <v>0.6</v>
      </c>
      <c r="P26" s="229">
        <v>0</v>
      </c>
      <c r="Q26" s="229">
        <f>ROUND(E26*P26,2)</f>
        <v>0</v>
      </c>
      <c r="R26" s="230"/>
      <c r="S26" s="230" t="s">
        <v>130</v>
      </c>
      <c r="T26" s="230" t="s">
        <v>148</v>
      </c>
      <c r="U26" s="230">
        <v>0</v>
      </c>
      <c r="V26" s="230">
        <f>ROUND(E26*U26,2)</f>
        <v>0</v>
      </c>
      <c r="W26" s="230"/>
      <c r="X26" s="230" t="s">
        <v>102</v>
      </c>
      <c r="Y26" s="230" t="s">
        <v>103</v>
      </c>
      <c r="Z26" s="212"/>
      <c r="AA26" s="212"/>
      <c r="AB26" s="212"/>
      <c r="AC26" s="212"/>
      <c r="AD26" s="212"/>
      <c r="AE26" s="212"/>
      <c r="AF26" s="212"/>
      <c r="AG26" s="212" t="s">
        <v>104</v>
      </c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outlineLevel="1" x14ac:dyDescent="0.2">
      <c r="A27" s="247">
        <v>17</v>
      </c>
      <c r="B27" s="248" t="s">
        <v>149</v>
      </c>
      <c r="C27" s="254" t="s">
        <v>150</v>
      </c>
      <c r="D27" s="249" t="s">
        <v>147</v>
      </c>
      <c r="E27" s="250">
        <v>600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1E-3</v>
      </c>
      <c r="O27" s="229">
        <f>ROUND(E27*N27,2)</f>
        <v>0.6</v>
      </c>
      <c r="P27" s="229">
        <v>0</v>
      </c>
      <c r="Q27" s="229">
        <f>ROUND(E27*P27,2)</f>
        <v>0</v>
      </c>
      <c r="R27" s="230"/>
      <c r="S27" s="230" t="s">
        <v>130</v>
      </c>
      <c r="T27" s="230" t="s">
        <v>148</v>
      </c>
      <c r="U27" s="230">
        <v>0</v>
      </c>
      <c r="V27" s="230">
        <f>ROUND(E27*U27,2)</f>
        <v>0</v>
      </c>
      <c r="W27" s="230"/>
      <c r="X27" s="230" t="s">
        <v>102</v>
      </c>
      <c r="Y27" s="230" t="s">
        <v>103</v>
      </c>
      <c r="Z27" s="212"/>
      <c r="AA27" s="212"/>
      <c r="AB27" s="212"/>
      <c r="AC27" s="212"/>
      <c r="AD27" s="212"/>
      <c r="AE27" s="212"/>
      <c r="AF27" s="212"/>
      <c r="AG27" s="212" t="s">
        <v>104</v>
      </c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2"/>
      <c r="BE27" s="212"/>
      <c r="BF27" s="212"/>
      <c r="BG27" s="212"/>
      <c r="BH27" s="212"/>
    </row>
    <row r="28" spans="1:60" ht="22.5" outlineLevel="1" x14ac:dyDescent="0.2">
      <c r="A28" s="247">
        <v>18</v>
      </c>
      <c r="B28" s="248" t="s">
        <v>151</v>
      </c>
      <c r="C28" s="254" t="s">
        <v>152</v>
      </c>
      <c r="D28" s="249" t="s">
        <v>127</v>
      </c>
      <c r="E28" s="250">
        <v>1</v>
      </c>
      <c r="F28" s="251"/>
      <c r="G28" s="252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0.01</v>
      </c>
      <c r="O28" s="229">
        <f>ROUND(E28*N28,2)</f>
        <v>0.01</v>
      </c>
      <c r="P28" s="229">
        <v>0</v>
      </c>
      <c r="Q28" s="229">
        <f>ROUND(E28*P28,2)</f>
        <v>0</v>
      </c>
      <c r="R28" s="230"/>
      <c r="S28" s="230" t="s">
        <v>130</v>
      </c>
      <c r="T28" s="230" t="s">
        <v>131</v>
      </c>
      <c r="U28" s="230">
        <v>0</v>
      </c>
      <c r="V28" s="230">
        <f>ROUND(E28*U28,2)</f>
        <v>0</v>
      </c>
      <c r="W28" s="230"/>
      <c r="X28" s="230" t="s">
        <v>114</v>
      </c>
      <c r="Y28" s="230" t="s">
        <v>103</v>
      </c>
      <c r="Z28" s="212"/>
      <c r="AA28" s="212"/>
      <c r="AB28" s="212"/>
      <c r="AC28" s="212"/>
      <c r="AD28" s="212"/>
      <c r="AE28" s="212"/>
      <c r="AF28" s="212"/>
      <c r="AG28" s="212" t="s">
        <v>115</v>
      </c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 x14ac:dyDescent="0.2">
      <c r="A29" s="247">
        <v>19</v>
      </c>
      <c r="B29" s="248" t="s">
        <v>153</v>
      </c>
      <c r="C29" s="254" t="s">
        <v>154</v>
      </c>
      <c r="D29" s="249" t="s">
        <v>122</v>
      </c>
      <c r="E29" s="250">
        <v>1.2343599999999999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101</v>
      </c>
      <c r="T29" s="230" t="s">
        <v>101</v>
      </c>
      <c r="U29" s="230">
        <v>3.5630000000000002</v>
      </c>
      <c r="V29" s="230">
        <f>ROUND(E29*U29,2)</f>
        <v>4.4000000000000004</v>
      </c>
      <c r="W29" s="230"/>
      <c r="X29" s="230" t="s">
        <v>123</v>
      </c>
      <c r="Y29" s="230" t="s">
        <v>103</v>
      </c>
      <c r="Z29" s="212"/>
      <c r="AA29" s="212"/>
      <c r="AB29" s="212"/>
      <c r="AC29" s="212"/>
      <c r="AD29" s="212"/>
      <c r="AE29" s="212"/>
      <c r="AF29" s="212"/>
      <c r="AG29" s="212" t="s">
        <v>124</v>
      </c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x14ac:dyDescent="0.2">
      <c r="A30" s="234" t="s">
        <v>96</v>
      </c>
      <c r="B30" s="235" t="s">
        <v>62</v>
      </c>
      <c r="C30" s="253" t="s">
        <v>63</v>
      </c>
      <c r="D30" s="236"/>
      <c r="E30" s="237"/>
      <c r="F30" s="238"/>
      <c r="G30" s="239">
        <f>SUMIF(AG31:AG50,"&lt;&gt;NOR",G31:G50)</f>
        <v>0</v>
      </c>
      <c r="H30" s="233"/>
      <c r="I30" s="233">
        <f>SUM(I31:I50)</f>
        <v>0</v>
      </c>
      <c r="J30" s="233"/>
      <c r="K30" s="233">
        <f>SUM(K31:K50)</f>
        <v>0</v>
      </c>
      <c r="L30" s="233"/>
      <c r="M30" s="233">
        <f>SUM(M31:M50)</f>
        <v>0</v>
      </c>
      <c r="N30" s="232"/>
      <c r="O30" s="232">
        <f>SUM(O31:O50)</f>
        <v>0.01</v>
      </c>
      <c r="P30" s="232"/>
      <c r="Q30" s="232">
        <f>SUM(Q31:Q50)</f>
        <v>0</v>
      </c>
      <c r="R30" s="233"/>
      <c r="S30" s="233"/>
      <c r="T30" s="233"/>
      <c r="U30" s="233"/>
      <c r="V30" s="233">
        <f>SUM(V31:V50)</f>
        <v>8.6300000000000008</v>
      </c>
      <c r="W30" s="233"/>
      <c r="X30" s="233"/>
      <c r="Y30" s="233"/>
      <c r="AG30" t="s">
        <v>97</v>
      </c>
    </row>
    <row r="31" spans="1:60" outlineLevel="1" x14ac:dyDescent="0.2">
      <c r="A31" s="247">
        <v>20</v>
      </c>
      <c r="B31" s="248" t="s">
        <v>155</v>
      </c>
      <c r="C31" s="254" t="s">
        <v>156</v>
      </c>
      <c r="D31" s="249" t="s">
        <v>112</v>
      </c>
      <c r="E31" s="250">
        <v>2</v>
      </c>
      <c r="F31" s="251"/>
      <c r="G31" s="252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</v>
      </c>
      <c r="Q31" s="229">
        <f>ROUND(E31*P31,2)</f>
        <v>0</v>
      </c>
      <c r="R31" s="230"/>
      <c r="S31" s="230" t="s">
        <v>101</v>
      </c>
      <c r="T31" s="230" t="s">
        <v>101</v>
      </c>
      <c r="U31" s="230">
        <v>5.0999999999999997E-2</v>
      </c>
      <c r="V31" s="230">
        <f>ROUND(E31*U31,2)</f>
        <v>0.1</v>
      </c>
      <c r="W31" s="230"/>
      <c r="X31" s="230" t="s">
        <v>102</v>
      </c>
      <c r="Y31" s="230" t="s">
        <v>103</v>
      </c>
      <c r="Z31" s="212"/>
      <c r="AA31" s="212"/>
      <c r="AB31" s="212"/>
      <c r="AC31" s="212"/>
      <c r="AD31" s="212"/>
      <c r="AE31" s="212"/>
      <c r="AF31" s="212"/>
      <c r="AG31" s="212" t="s">
        <v>104</v>
      </c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outlineLevel="1" x14ac:dyDescent="0.2">
      <c r="A32" s="247">
        <v>21</v>
      </c>
      <c r="B32" s="248" t="s">
        <v>157</v>
      </c>
      <c r="C32" s="254" t="s">
        <v>158</v>
      </c>
      <c r="D32" s="249" t="s">
        <v>112</v>
      </c>
      <c r="E32" s="250">
        <v>2</v>
      </c>
      <c r="F32" s="251"/>
      <c r="G32" s="252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101</v>
      </c>
      <c r="T32" s="230" t="s">
        <v>101</v>
      </c>
      <c r="U32" s="230">
        <v>0.16500000000000001</v>
      </c>
      <c r="V32" s="230">
        <f>ROUND(E32*U32,2)</f>
        <v>0.33</v>
      </c>
      <c r="W32" s="230"/>
      <c r="X32" s="230" t="s">
        <v>102</v>
      </c>
      <c r="Y32" s="230" t="s">
        <v>103</v>
      </c>
      <c r="Z32" s="212"/>
      <c r="AA32" s="212"/>
      <c r="AB32" s="212"/>
      <c r="AC32" s="212"/>
      <c r="AD32" s="212"/>
      <c r="AE32" s="212"/>
      <c r="AF32" s="212"/>
      <c r="AG32" s="212" t="s">
        <v>104</v>
      </c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outlineLevel="1" x14ac:dyDescent="0.2">
      <c r="A33" s="247">
        <v>22</v>
      </c>
      <c r="B33" s="248" t="s">
        <v>159</v>
      </c>
      <c r="C33" s="254" t="s">
        <v>160</v>
      </c>
      <c r="D33" s="249" t="s">
        <v>112</v>
      </c>
      <c r="E33" s="250">
        <v>2</v>
      </c>
      <c r="F33" s="251"/>
      <c r="G33" s="252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0</v>
      </c>
      <c r="O33" s="229">
        <f>ROUND(E33*N33,2)</f>
        <v>0</v>
      </c>
      <c r="P33" s="229">
        <v>0</v>
      </c>
      <c r="Q33" s="229">
        <f>ROUND(E33*P33,2)</f>
        <v>0</v>
      </c>
      <c r="R33" s="230"/>
      <c r="S33" s="230" t="s">
        <v>101</v>
      </c>
      <c r="T33" s="230" t="s">
        <v>101</v>
      </c>
      <c r="U33" s="230">
        <v>0.26800000000000002</v>
      </c>
      <c r="V33" s="230">
        <f>ROUND(E33*U33,2)</f>
        <v>0.54</v>
      </c>
      <c r="W33" s="230"/>
      <c r="X33" s="230" t="s">
        <v>102</v>
      </c>
      <c r="Y33" s="230" t="s">
        <v>103</v>
      </c>
      <c r="Z33" s="212"/>
      <c r="AA33" s="212"/>
      <c r="AB33" s="212"/>
      <c r="AC33" s="212"/>
      <c r="AD33" s="212"/>
      <c r="AE33" s="212"/>
      <c r="AF33" s="212"/>
      <c r="AG33" s="212" t="s">
        <v>104</v>
      </c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</row>
    <row r="34" spans="1:60" outlineLevel="1" x14ac:dyDescent="0.2">
      <c r="A34" s="247">
        <v>23</v>
      </c>
      <c r="B34" s="248" t="s">
        <v>161</v>
      </c>
      <c r="C34" s="254" t="s">
        <v>162</v>
      </c>
      <c r="D34" s="249" t="s">
        <v>112</v>
      </c>
      <c r="E34" s="250">
        <v>3</v>
      </c>
      <c r="F34" s="251"/>
      <c r="G34" s="252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</v>
      </c>
      <c r="Q34" s="229">
        <f>ROUND(E34*P34,2)</f>
        <v>0</v>
      </c>
      <c r="R34" s="230"/>
      <c r="S34" s="230" t="s">
        <v>101</v>
      </c>
      <c r="T34" s="230" t="s">
        <v>101</v>
      </c>
      <c r="U34" s="230">
        <v>0.35</v>
      </c>
      <c r="V34" s="230">
        <f>ROUND(E34*U34,2)</f>
        <v>1.05</v>
      </c>
      <c r="W34" s="230"/>
      <c r="X34" s="230" t="s">
        <v>102</v>
      </c>
      <c r="Y34" s="230" t="s">
        <v>103</v>
      </c>
      <c r="Z34" s="212"/>
      <c r="AA34" s="212"/>
      <c r="AB34" s="212"/>
      <c r="AC34" s="212"/>
      <c r="AD34" s="212"/>
      <c r="AE34" s="212"/>
      <c r="AF34" s="212"/>
      <c r="AG34" s="212" t="s">
        <v>104</v>
      </c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 x14ac:dyDescent="0.2">
      <c r="A35" s="247">
        <v>24</v>
      </c>
      <c r="B35" s="248" t="s">
        <v>163</v>
      </c>
      <c r="C35" s="254" t="s">
        <v>164</v>
      </c>
      <c r="D35" s="249" t="s">
        <v>112</v>
      </c>
      <c r="E35" s="250">
        <v>4</v>
      </c>
      <c r="F35" s="251"/>
      <c r="G35" s="252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0</v>
      </c>
      <c r="O35" s="229">
        <f>ROUND(E35*N35,2)</f>
        <v>0</v>
      </c>
      <c r="P35" s="229">
        <v>0</v>
      </c>
      <c r="Q35" s="229">
        <f>ROUND(E35*P35,2)</f>
        <v>0</v>
      </c>
      <c r="R35" s="230"/>
      <c r="S35" s="230" t="s">
        <v>101</v>
      </c>
      <c r="T35" s="230" t="s">
        <v>101</v>
      </c>
      <c r="U35" s="230">
        <v>0.42199999999999999</v>
      </c>
      <c r="V35" s="230">
        <f>ROUND(E35*U35,2)</f>
        <v>1.69</v>
      </c>
      <c r="W35" s="230"/>
      <c r="X35" s="230" t="s">
        <v>102</v>
      </c>
      <c r="Y35" s="230" t="s">
        <v>103</v>
      </c>
      <c r="Z35" s="212"/>
      <c r="AA35" s="212"/>
      <c r="AB35" s="212"/>
      <c r="AC35" s="212"/>
      <c r="AD35" s="212"/>
      <c r="AE35" s="212"/>
      <c r="AF35" s="212"/>
      <c r="AG35" s="212" t="s">
        <v>104</v>
      </c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outlineLevel="1" x14ac:dyDescent="0.2">
      <c r="A36" s="247">
        <v>25</v>
      </c>
      <c r="B36" s="248" t="s">
        <v>165</v>
      </c>
      <c r="C36" s="254" t="s">
        <v>166</v>
      </c>
      <c r="D36" s="249" t="s">
        <v>112</v>
      </c>
      <c r="E36" s="250">
        <v>1</v>
      </c>
      <c r="F36" s="251"/>
      <c r="G36" s="252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0</v>
      </c>
      <c r="O36" s="229">
        <f>ROUND(E36*N36,2)</f>
        <v>0</v>
      </c>
      <c r="P36" s="229">
        <v>0</v>
      </c>
      <c r="Q36" s="229">
        <f>ROUND(E36*P36,2)</f>
        <v>0</v>
      </c>
      <c r="R36" s="230"/>
      <c r="S36" s="230" t="s">
        <v>101</v>
      </c>
      <c r="T36" s="230" t="s">
        <v>101</v>
      </c>
      <c r="U36" s="230">
        <v>0.34</v>
      </c>
      <c r="V36" s="230">
        <f>ROUND(E36*U36,2)</f>
        <v>0.34</v>
      </c>
      <c r="W36" s="230"/>
      <c r="X36" s="230" t="s">
        <v>102</v>
      </c>
      <c r="Y36" s="230" t="s">
        <v>103</v>
      </c>
      <c r="Z36" s="212"/>
      <c r="AA36" s="212"/>
      <c r="AB36" s="212"/>
      <c r="AC36" s="212"/>
      <c r="AD36" s="212"/>
      <c r="AE36" s="212"/>
      <c r="AF36" s="212"/>
      <c r="AG36" s="212" t="s">
        <v>104</v>
      </c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 x14ac:dyDescent="0.2">
      <c r="A37" s="247">
        <v>26</v>
      </c>
      <c r="B37" s="248" t="s">
        <v>167</v>
      </c>
      <c r="C37" s="254" t="s">
        <v>168</v>
      </c>
      <c r="D37" s="249" t="s">
        <v>112</v>
      </c>
      <c r="E37" s="250">
        <v>4</v>
      </c>
      <c r="F37" s="251"/>
      <c r="G37" s="252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6.7000000000000002E-4</v>
      </c>
      <c r="O37" s="229">
        <f>ROUND(E37*N37,2)</f>
        <v>0</v>
      </c>
      <c r="P37" s="229">
        <v>0</v>
      </c>
      <c r="Q37" s="229">
        <f>ROUND(E37*P37,2)</f>
        <v>0</v>
      </c>
      <c r="R37" s="230"/>
      <c r="S37" s="230" t="s">
        <v>101</v>
      </c>
      <c r="T37" s="230" t="s">
        <v>101</v>
      </c>
      <c r="U37" s="230">
        <v>0.38100000000000001</v>
      </c>
      <c r="V37" s="230">
        <f>ROUND(E37*U37,2)</f>
        <v>1.52</v>
      </c>
      <c r="W37" s="230"/>
      <c r="X37" s="230" t="s">
        <v>102</v>
      </c>
      <c r="Y37" s="230" t="s">
        <v>103</v>
      </c>
      <c r="Z37" s="212"/>
      <c r="AA37" s="212"/>
      <c r="AB37" s="212"/>
      <c r="AC37" s="212"/>
      <c r="AD37" s="212"/>
      <c r="AE37" s="212"/>
      <c r="AF37" s="212"/>
      <c r="AG37" s="212" t="s">
        <v>104</v>
      </c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 x14ac:dyDescent="0.2">
      <c r="A38" s="247">
        <v>27</v>
      </c>
      <c r="B38" s="248" t="s">
        <v>169</v>
      </c>
      <c r="C38" s="254" t="s">
        <v>170</v>
      </c>
      <c r="D38" s="249" t="s">
        <v>112</v>
      </c>
      <c r="E38" s="250">
        <v>4</v>
      </c>
      <c r="F38" s="251"/>
      <c r="G38" s="252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2.5699999999999998E-3</v>
      </c>
      <c r="O38" s="229">
        <f>ROUND(E38*N38,2)</f>
        <v>0.01</v>
      </c>
      <c r="P38" s="229">
        <v>0</v>
      </c>
      <c r="Q38" s="229">
        <f>ROUND(E38*P38,2)</f>
        <v>0</v>
      </c>
      <c r="R38" s="230"/>
      <c r="S38" s="230" t="s">
        <v>130</v>
      </c>
      <c r="T38" s="230" t="s">
        <v>148</v>
      </c>
      <c r="U38" s="230">
        <v>0.433</v>
      </c>
      <c r="V38" s="230">
        <f>ROUND(E38*U38,2)</f>
        <v>1.73</v>
      </c>
      <c r="W38" s="230"/>
      <c r="X38" s="230" t="s">
        <v>102</v>
      </c>
      <c r="Y38" s="230" t="s">
        <v>103</v>
      </c>
      <c r="Z38" s="212"/>
      <c r="AA38" s="212"/>
      <c r="AB38" s="212"/>
      <c r="AC38" s="212"/>
      <c r="AD38" s="212"/>
      <c r="AE38" s="212"/>
      <c r="AF38" s="212"/>
      <c r="AG38" s="212" t="s">
        <v>104</v>
      </c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</row>
    <row r="39" spans="1:60" outlineLevel="1" x14ac:dyDescent="0.2">
      <c r="A39" s="247">
        <v>28</v>
      </c>
      <c r="B39" s="248" t="s">
        <v>171</v>
      </c>
      <c r="C39" s="254" t="s">
        <v>172</v>
      </c>
      <c r="D39" s="249" t="s">
        <v>112</v>
      </c>
      <c r="E39" s="250">
        <v>2</v>
      </c>
      <c r="F39" s="251"/>
      <c r="G39" s="252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1E-4</v>
      </c>
      <c r="O39" s="229">
        <f>ROUND(E39*N39,2)</f>
        <v>0</v>
      </c>
      <c r="P39" s="229">
        <v>0</v>
      </c>
      <c r="Q39" s="229">
        <f>ROUND(E39*P39,2)</f>
        <v>0</v>
      </c>
      <c r="R39" s="230" t="s">
        <v>113</v>
      </c>
      <c r="S39" s="230" t="s">
        <v>101</v>
      </c>
      <c r="T39" s="230" t="s">
        <v>101</v>
      </c>
      <c r="U39" s="230">
        <v>0</v>
      </c>
      <c r="V39" s="230">
        <f>ROUND(E39*U39,2)</f>
        <v>0</v>
      </c>
      <c r="W39" s="230"/>
      <c r="X39" s="230" t="s">
        <v>114</v>
      </c>
      <c r="Y39" s="230" t="s">
        <v>103</v>
      </c>
      <c r="Z39" s="212"/>
      <c r="AA39" s="212"/>
      <c r="AB39" s="212"/>
      <c r="AC39" s="212"/>
      <c r="AD39" s="212"/>
      <c r="AE39" s="212"/>
      <c r="AF39" s="212"/>
      <c r="AG39" s="212" t="s">
        <v>115</v>
      </c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 x14ac:dyDescent="0.2">
      <c r="A40" s="247">
        <v>29</v>
      </c>
      <c r="B40" s="248" t="s">
        <v>173</v>
      </c>
      <c r="C40" s="254" t="s">
        <v>174</v>
      </c>
      <c r="D40" s="249" t="s">
        <v>112</v>
      </c>
      <c r="E40" s="250">
        <v>2</v>
      </c>
      <c r="F40" s="251"/>
      <c r="G40" s="252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1.8000000000000001E-4</v>
      </c>
      <c r="O40" s="229">
        <f>ROUND(E40*N40,2)</f>
        <v>0</v>
      </c>
      <c r="P40" s="229">
        <v>0</v>
      </c>
      <c r="Q40" s="229">
        <f>ROUND(E40*P40,2)</f>
        <v>0</v>
      </c>
      <c r="R40" s="230" t="s">
        <v>113</v>
      </c>
      <c r="S40" s="230" t="s">
        <v>101</v>
      </c>
      <c r="T40" s="230" t="s">
        <v>101</v>
      </c>
      <c r="U40" s="230">
        <v>0</v>
      </c>
      <c r="V40" s="230">
        <f>ROUND(E40*U40,2)</f>
        <v>0</v>
      </c>
      <c r="W40" s="230"/>
      <c r="X40" s="230" t="s">
        <v>114</v>
      </c>
      <c r="Y40" s="230" t="s">
        <v>103</v>
      </c>
      <c r="Z40" s="212"/>
      <c r="AA40" s="212"/>
      <c r="AB40" s="212"/>
      <c r="AC40" s="212"/>
      <c r="AD40" s="212"/>
      <c r="AE40" s="212"/>
      <c r="AF40" s="212"/>
      <c r="AG40" s="212" t="s">
        <v>115</v>
      </c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 x14ac:dyDescent="0.2">
      <c r="A41" s="247">
        <v>30</v>
      </c>
      <c r="B41" s="248" t="s">
        <v>175</v>
      </c>
      <c r="C41" s="254" t="s">
        <v>176</v>
      </c>
      <c r="D41" s="249" t="s">
        <v>112</v>
      </c>
      <c r="E41" s="250">
        <v>2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1.6299999999999999E-3</v>
      </c>
      <c r="O41" s="229">
        <f>ROUND(E41*N41,2)</f>
        <v>0</v>
      </c>
      <c r="P41" s="229">
        <v>0</v>
      </c>
      <c r="Q41" s="229">
        <f>ROUND(E41*P41,2)</f>
        <v>0</v>
      </c>
      <c r="R41" s="230" t="s">
        <v>113</v>
      </c>
      <c r="S41" s="230" t="s">
        <v>101</v>
      </c>
      <c r="T41" s="230" t="s">
        <v>101</v>
      </c>
      <c r="U41" s="230">
        <v>0</v>
      </c>
      <c r="V41" s="230">
        <f>ROUND(E41*U41,2)</f>
        <v>0</v>
      </c>
      <c r="W41" s="230"/>
      <c r="X41" s="230" t="s">
        <v>114</v>
      </c>
      <c r="Y41" s="230" t="s">
        <v>103</v>
      </c>
      <c r="Z41" s="212"/>
      <c r="AA41" s="212"/>
      <c r="AB41" s="212"/>
      <c r="AC41" s="212"/>
      <c r="AD41" s="212"/>
      <c r="AE41" s="212"/>
      <c r="AF41" s="212"/>
      <c r="AG41" s="212" t="s">
        <v>115</v>
      </c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</row>
    <row r="42" spans="1:60" outlineLevel="1" x14ac:dyDescent="0.2">
      <c r="A42" s="247">
        <v>31</v>
      </c>
      <c r="B42" s="248" t="s">
        <v>177</v>
      </c>
      <c r="C42" s="254" t="s">
        <v>178</v>
      </c>
      <c r="D42" s="249" t="s">
        <v>112</v>
      </c>
      <c r="E42" s="250">
        <v>1</v>
      </c>
      <c r="F42" s="251"/>
      <c r="G42" s="252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5.8E-4</v>
      </c>
      <c r="O42" s="229">
        <f>ROUND(E42*N42,2)</f>
        <v>0</v>
      </c>
      <c r="P42" s="229">
        <v>0</v>
      </c>
      <c r="Q42" s="229">
        <f>ROUND(E42*P42,2)</f>
        <v>0</v>
      </c>
      <c r="R42" s="230" t="s">
        <v>113</v>
      </c>
      <c r="S42" s="230" t="s">
        <v>101</v>
      </c>
      <c r="T42" s="230" t="s">
        <v>101</v>
      </c>
      <c r="U42" s="230">
        <v>0</v>
      </c>
      <c r="V42" s="230">
        <f>ROUND(E42*U42,2)</f>
        <v>0</v>
      </c>
      <c r="W42" s="230"/>
      <c r="X42" s="230" t="s">
        <v>114</v>
      </c>
      <c r="Y42" s="230" t="s">
        <v>103</v>
      </c>
      <c r="Z42" s="212"/>
      <c r="AA42" s="212"/>
      <c r="AB42" s="212"/>
      <c r="AC42" s="212"/>
      <c r="AD42" s="212"/>
      <c r="AE42" s="212"/>
      <c r="AF42" s="212"/>
      <c r="AG42" s="212" t="s">
        <v>115</v>
      </c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 x14ac:dyDescent="0.2">
      <c r="A43" s="247">
        <v>32</v>
      </c>
      <c r="B43" s="248" t="s">
        <v>179</v>
      </c>
      <c r="C43" s="254" t="s">
        <v>180</v>
      </c>
      <c r="D43" s="249" t="s">
        <v>112</v>
      </c>
      <c r="E43" s="250">
        <v>1</v>
      </c>
      <c r="F43" s="251"/>
      <c r="G43" s="252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7.6999999999999996E-4</v>
      </c>
      <c r="O43" s="229">
        <f>ROUND(E43*N43,2)</f>
        <v>0</v>
      </c>
      <c r="P43" s="229">
        <v>0</v>
      </c>
      <c r="Q43" s="229">
        <f>ROUND(E43*P43,2)</f>
        <v>0</v>
      </c>
      <c r="R43" s="230" t="s">
        <v>113</v>
      </c>
      <c r="S43" s="230" t="s">
        <v>101</v>
      </c>
      <c r="T43" s="230" t="s">
        <v>101</v>
      </c>
      <c r="U43" s="230">
        <v>0</v>
      </c>
      <c r="V43" s="230">
        <f>ROUND(E43*U43,2)</f>
        <v>0</v>
      </c>
      <c r="W43" s="230"/>
      <c r="X43" s="230" t="s">
        <v>114</v>
      </c>
      <c r="Y43" s="230" t="s">
        <v>103</v>
      </c>
      <c r="Z43" s="212"/>
      <c r="AA43" s="212"/>
      <c r="AB43" s="212"/>
      <c r="AC43" s="212"/>
      <c r="AD43" s="212"/>
      <c r="AE43" s="212"/>
      <c r="AF43" s="212"/>
      <c r="AG43" s="212" t="s">
        <v>115</v>
      </c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 x14ac:dyDescent="0.2">
      <c r="A44" s="247">
        <v>33</v>
      </c>
      <c r="B44" s="248" t="s">
        <v>181</v>
      </c>
      <c r="C44" s="254" t="s">
        <v>182</v>
      </c>
      <c r="D44" s="249" t="s">
        <v>112</v>
      </c>
      <c r="E44" s="250">
        <v>1</v>
      </c>
      <c r="F44" s="251"/>
      <c r="G44" s="252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1.42E-3</v>
      </c>
      <c r="O44" s="229">
        <f>ROUND(E44*N44,2)</f>
        <v>0</v>
      </c>
      <c r="P44" s="229">
        <v>0</v>
      </c>
      <c r="Q44" s="229">
        <f>ROUND(E44*P44,2)</f>
        <v>0</v>
      </c>
      <c r="R44" s="230" t="s">
        <v>113</v>
      </c>
      <c r="S44" s="230" t="s">
        <v>101</v>
      </c>
      <c r="T44" s="230" t="s">
        <v>101</v>
      </c>
      <c r="U44" s="230">
        <v>0</v>
      </c>
      <c r="V44" s="230">
        <f>ROUND(E44*U44,2)</f>
        <v>0</v>
      </c>
      <c r="W44" s="230"/>
      <c r="X44" s="230" t="s">
        <v>114</v>
      </c>
      <c r="Y44" s="230" t="s">
        <v>103</v>
      </c>
      <c r="Z44" s="212"/>
      <c r="AA44" s="212"/>
      <c r="AB44" s="212"/>
      <c r="AC44" s="212"/>
      <c r="AD44" s="212"/>
      <c r="AE44" s="212"/>
      <c r="AF44" s="212"/>
      <c r="AG44" s="212" t="s">
        <v>115</v>
      </c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</row>
    <row r="45" spans="1:60" outlineLevel="1" x14ac:dyDescent="0.2">
      <c r="A45" s="247">
        <v>34</v>
      </c>
      <c r="B45" s="248" t="s">
        <v>183</v>
      </c>
      <c r="C45" s="254" t="s">
        <v>184</v>
      </c>
      <c r="D45" s="249" t="s">
        <v>112</v>
      </c>
      <c r="E45" s="250">
        <v>2</v>
      </c>
      <c r="F45" s="251"/>
      <c r="G45" s="252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1E-3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130</v>
      </c>
      <c r="T45" s="230" t="s">
        <v>131</v>
      </c>
      <c r="U45" s="230">
        <v>0.42</v>
      </c>
      <c r="V45" s="230">
        <f>ROUND(E45*U45,2)</f>
        <v>0.84</v>
      </c>
      <c r="W45" s="230"/>
      <c r="X45" s="230" t="s">
        <v>114</v>
      </c>
      <c r="Y45" s="230" t="s">
        <v>103</v>
      </c>
      <c r="Z45" s="212"/>
      <c r="AA45" s="212"/>
      <c r="AB45" s="212"/>
      <c r="AC45" s="212"/>
      <c r="AD45" s="212"/>
      <c r="AE45" s="212"/>
      <c r="AF45" s="212"/>
      <c r="AG45" s="212" t="s">
        <v>115</v>
      </c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 ht="22.5" outlineLevel="1" x14ac:dyDescent="0.2">
      <c r="A46" s="247">
        <v>35</v>
      </c>
      <c r="B46" s="248" t="s">
        <v>185</v>
      </c>
      <c r="C46" s="254" t="s">
        <v>186</v>
      </c>
      <c r="D46" s="249" t="s">
        <v>112</v>
      </c>
      <c r="E46" s="250">
        <v>1</v>
      </c>
      <c r="F46" s="251"/>
      <c r="G46" s="252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5.0000000000000001E-4</v>
      </c>
      <c r="O46" s="229">
        <f>ROUND(E46*N46,2)</f>
        <v>0</v>
      </c>
      <c r="P46" s="229">
        <v>0</v>
      </c>
      <c r="Q46" s="229">
        <f>ROUND(E46*P46,2)</f>
        <v>0</v>
      </c>
      <c r="R46" s="230"/>
      <c r="S46" s="230" t="s">
        <v>130</v>
      </c>
      <c r="T46" s="230" t="s">
        <v>131</v>
      </c>
      <c r="U46" s="230">
        <v>0.42</v>
      </c>
      <c r="V46" s="230">
        <f>ROUND(E46*U46,2)</f>
        <v>0.42</v>
      </c>
      <c r="W46" s="230"/>
      <c r="X46" s="230" t="s">
        <v>114</v>
      </c>
      <c r="Y46" s="230" t="s">
        <v>103</v>
      </c>
      <c r="Z46" s="212"/>
      <c r="AA46" s="212"/>
      <c r="AB46" s="212"/>
      <c r="AC46" s="212"/>
      <c r="AD46" s="212"/>
      <c r="AE46" s="212"/>
      <c r="AF46" s="212"/>
      <c r="AG46" s="212" t="s">
        <v>115</v>
      </c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</row>
    <row r="47" spans="1:60" ht="33.75" outlineLevel="1" x14ac:dyDescent="0.2">
      <c r="A47" s="247">
        <v>36</v>
      </c>
      <c r="B47" s="248" t="s">
        <v>187</v>
      </c>
      <c r="C47" s="254" t="s">
        <v>188</v>
      </c>
      <c r="D47" s="249" t="s">
        <v>112</v>
      </c>
      <c r="E47" s="250">
        <v>1</v>
      </c>
      <c r="F47" s="251"/>
      <c r="G47" s="252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5.0000000000000001E-4</v>
      </c>
      <c r="O47" s="229">
        <f>ROUND(E47*N47,2)</f>
        <v>0</v>
      </c>
      <c r="P47" s="229">
        <v>0</v>
      </c>
      <c r="Q47" s="229">
        <f>ROUND(E47*P47,2)</f>
        <v>0</v>
      </c>
      <c r="R47" s="230"/>
      <c r="S47" s="230" t="s">
        <v>130</v>
      </c>
      <c r="T47" s="230" t="s">
        <v>131</v>
      </c>
      <c r="U47" s="230">
        <v>0</v>
      </c>
      <c r="V47" s="230">
        <f>ROUND(E47*U47,2)</f>
        <v>0</v>
      </c>
      <c r="W47" s="230"/>
      <c r="X47" s="230" t="s">
        <v>114</v>
      </c>
      <c r="Y47" s="230" t="s">
        <v>103</v>
      </c>
      <c r="Z47" s="212"/>
      <c r="AA47" s="212"/>
      <c r="AB47" s="212"/>
      <c r="AC47" s="212"/>
      <c r="AD47" s="212"/>
      <c r="AE47" s="212"/>
      <c r="AF47" s="212"/>
      <c r="AG47" s="212" t="s">
        <v>115</v>
      </c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ht="22.5" outlineLevel="1" x14ac:dyDescent="0.2">
      <c r="A48" s="247">
        <v>37</v>
      </c>
      <c r="B48" s="248" t="s">
        <v>189</v>
      </c>
      <c r="C48" s="254" t="s">
        <v>190</v>
      </c>
      <c r="D48" s="249" t="s">
        <v>191</v>
      </c>
      <c r="E48" s="250">
        <v>1</v>
      </c>
      <c r="F48" s="251"/>
      <c r="G48" s="252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9">
        <v>3.0000000000000001E-3</v>
      </c>
      <c r="O48" s="229">
        <f>ROUND(E48*N48,2)</f>
        <v>0</v>
      </c>
      <c r="P48" s="229">
        <v>0</v>
      </c>
      <c r="Q48" s="229">
        <f>ROUND(E48*P48,2)</f>
        <v>0</v>
      </c>
      <c r="R48" s="230"/>
      <c r="S48" s="230" t="s">
        <v>130</v>
      </c>
      <c r="T48" s="230" t="s">
        <v>131</v>
      </c>
      <c r="U48" s="230">
        <v>0</v>
      </c>
      <c r="V48" s="230">
        <f>ROUND(E48*U48,2)</f>
        <v>0</v>
      </c>
      <c r="W48" s="230"/>
      <c r="X48" s="230" t="s">
        <v>114</v>
      </c>
      <c r="Y48" s="230" t="s">
        <v>103</v>
      </c>
      <c r="Z48" s="212"/>
      <c r="AA48" s="212"/>
      <c r="AB48" s="212"/>
      <c r="AC48" s="212"/>
      <c r="AD48" s="212"/>
      <c r="AE48" s="212"/>
      <c r="AF48" s="212"/>
      <c r="AG48" s="212" t="s">
        <v>115</v>
      </c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12"/>
      <c r="BE48" s="212"/>
      <c r="BF48" s="212"/>
      <c r="BG48" s="212"/>
      <c r="BH48" s="212"/>
    </row>
    <row r="49" spans="1:60" outlineLevel="1" x14ac:dyDescent="0.2">
      <c r="A49" s="247">
        <v>38</v>
      </c>
      <c r="B49" s="248" t="s">
        <v>192</v>
      </c>
      <c r="C49" s="254" t="s">
        <v>193</v>
      </c>
      <c r="D49" s="249" t="s">
        <v>191</v>
      </c>
      <c r="E49" s="250">
        <v>1</v>
      </c>
      <c r="F49" s="251"/>
      <c r="G49" s="252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9">
        <v>1.4E-3</v>
      </c>
      <c r="O49" s="229">
        <f>ROUND(E49*N49,2)</f>
        <v>0</v>
      </c>
      <c r="P49" s="229">
        <v>0</v>
      </c>
      <c r="Q49" s="229">
        <f>ROUND(E49*P49,2)</f>
        <v>0</v>
      </c>
      <c r="R49" s="230"/>
      <c r="S49" s="230" t="s">
        <v>130</v>
      </c>
      <c r="T49" s="230" t="s">
        <v>131</v>
      </c>
      <c r="U49" s="230">
        <v>0</v>
      </c>
      <c r="V49" s="230">
        <f>ROUND(E49*U49,2)</f>
        <v>0</v>
      </c>
      <c r="W49" s="230"/>
      <c r="X49" s="230" t="s">
        <v>114</v>
      </c>
      <c r="Y49" s="230" t="s">
        <v>103</v>
      </c>
      <c r="Z49" s="212"/>
      <c r="AA49" s="212"/>
      <c r="AB49" s="212"/>
      <c r="AC49" s="212"/>
      <c r="AD49" s="212"/>
      <c r="AE49" s="212"/>
      <c r="AF49" s="212"/>
      <c r="AG49" s="212" t="s">
        <v>115</v>
      </c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outlineLevel="1" x14ac:dyDescent="0.2">
      <c r="A50" s="247">
        <v>39</v>
      </c>
      <c r="B50" s="248" t="s">
        <v>194</v>
      </c>
      <c r="C50" s="254" t="s">
        <v>195</v>
      </c>
      <c r="D50" s="249" t="s">
        <v>122</v>
      </c>
      <c r="E50" s="250">
        <v>2.6950000000000002E-2</v>
      </c>
      <c r="F50" s="251"/>
      <c r="G50" s="252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9">
        <v>0</v>
      </c>
      <c r="O50" s="229">
        <f>ROUND(E50*N50,2)</f>
        <v>0</v>
      </c>
      <c r="P50" s="229">
        <v>0</v>
      </c>
      <c r="Q50" s="229">
        <f>ROUND(E50*P50,2)</f>
        <v>0</v>
      </c>
      <c r="R50" s="230"/>
      <c r="S50" s="230" t="s">
        <v>101</v>
      </c>
      <c r="T50" s="230" t="s">
        <v>101</v>
      </c>
      <c r="U50" s="230">
        <v>2.5750000000000002</v>
      </c>
      <c r="V50" s="230">
        <f>ROUND(E50*U50,2)</f>
        <v>7.0000000000000007E-2</v>
      </c>
      <c r="W50" s="230"/>
      <c r="X50" s="230" t="s">
        <v>123</v>
      </c>
      <c r="Y50" s="230" t="s">
        <v>103</v>
      </c>
      <c r="Z50" s="212"/>
      <c r="AA50" s="212"/>
      <c r="AB50" s="212"/>
      <c r="AC50" s="212"/>
      <c r="AD50" s="212"/>
      <c r="AE50" s="212"/>
      <c r="AF50" s="212"/>
      <c r="AG50" s="212" t="s">
        <v>124</v>
      </c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x14ac:dyDescent="0.2">
      <c r="A51" s="234" t="s">
        <v>96</v>
      </c>
      <c r="B51" s="235" t="s">
        <v>64</v>
      </c>
      <c r="C51" s="253" t="s">
        <v>65</v>
      </c>
      <c r="D51" s="236"/>
      <c r="E51" s="237"/>
      <c r="F51" s="238"/>
      <c r="G51" s="239">
        <f>SUMIF(AG52:AG52,"&lt;&gt;NOR",G52:G52)</f>
        <v>0</v>
      </c>
      <c r="H51" s="233"/>
      <c r="I51" s="233">
        <f>SUM(I52:I52)</f>
        <v>0</v>
      </c>
      <c r="J51" s="233"/>
      <c r="K51" s="233">
        <f>SUM(K52:K52)</f>
        <v>0</v>
      </c>
      <c r="L51" s="233"/>
      <c r="M51" s="233">
        <f>SUM(M52:M52)</f>
        <v>0</v>
      </c>
      <c r="N51" s="232"/>
      <c r="O51" s="232">
        <f>SUM(O52:O52)</f>
        <v>0</v>
      </c>
      <c r="P51" s="232"/>
      <c r="Q51" s="232">
        <f>SUM(Q52:Q52)</f>
        <v>0</v>
      </c>
      <c r="R51" s="233"/>
      <c r="S51" s="233"/>
      <c r="T51" s="233"/>
      <c r="U51" s="233"/>
      <c r="V51" s="233">
        <f>SUM(V52:V52)</f>
        <v>12.86</v>
      </c>
      <c r="W51" s="233"/>
      <c r="X51" s="233"/>
      <c r="Y51" s="233"/>
      <c r="AG51" t="s">
        <v>97</v>
      </c>
    </row>
    <row r="52" spans="1:60" outlineLevel="1" x14ac:dyDescent="0.2">
      <c r="A52" s="247">
        <v>40</v>
      </c>
      <c r="B52" s="248" t="s">
        <v>196</v>
      </c>
      <c r="C52" s="254" t="s">
        <v>197</v>
      </c>
      <c r="D52" s="249" t="s">
        <v>112</v>
      </c>
      <c r="E52" s="250">
        <v>48</v>
      </c>
      <c r="F52" s="251"/>
      <c r="G52" s="252">
        <f>ROUND(E52*F52,2)</f>
        <v>0</v>
      </c>
      <c r="H52" s="231"/>
      <c r="I52" s="230">
        <f>ROUND(E52*H52,2)</f>
        <v>0</v>
      </c>
      <c r="J52" s="231"/>
      <c r="K52" s="230">
        <f>ROUND(E52*J52,2)</f>
        <v>0</v>
      </c>
      <c r="L52" s="230">
        <v>21</v>
      </c>
      <c r="M52" s="230">
        <f>G52*(1+L52/100)</f>
        <v>0</v>
      </c>
      <c r="N52" s="229">
        <v>0</v>
      </c>
      <c r="O52" s="229">
        <f>ROUND(E52*N52,2)</f>
        <v>0</v>
      </c>
      <c r="P52" s="229">
        <v>0</v>
      </c>
      <c r="Q52" s="229">
        <f>ROUND(E52*P52,2)</f>
        <v>0</v>
      </c>
      <c r="R52" s="230"/>
      <c r="S52" s="230" t="s">
        <v>101</v>
      </c>
      <c r="T52" s="230" t="s">
        <v>101</v>
      </c>
      <c r="U52" s="230">
        <v>0.26800000000000002</v>
      </c>
      <c r="V52" s="230">
        <f>ROUND(E52*U52,2)</f>
        <v>12.86</v>
      </c>
      <c r="W52" s="230"/>
      <c r="X52" s="230" t="s">
        <v>102</v>
      </c>
      <c r="Y52" s="230" t="s">
        <v>103</v>
      </c>
      <c r="Z52" s="212"/>
      <c r="AA52" s="212"/>
      <c r="AB52" s="212"/>
      <c r="AC52" s="212"/>
      <c r="AD52" s="212"/>
      <c r="AE52" s="212"/>
      <c r="AF52" s="212"/>
      <c r="AG52" s="212" t="s">
        <v>104</v>
      </c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x14ac:dyDescent="0.2">
      <c r="A53" s="234" t="s">
        <v>96</v>
      </c>
      <c r="B53" s="235" t="s">
        <v>66</v>
      </c>
      <c r="C53" s="253" t="s">
        <v>67</v>
      </c>
      <c r="D53" s="236"/>
      <c r="E53" s="237"/>
      <c r="F53" s="238"/>
      <c r="G53" s="239">
        <f>SUMIF(AG54:AG55,"&lt;&gt;NOR",G54:G55)</f>
        <v>0</v>
      </c>
      <c r="H53" s="233"/>
      <c r="I53" s="233">
        <f>SUM(I54:I55)</f>
        <v>0</v>
      </c>
      <c r="J53" s="233"/>
      <c r="K53" s="233">
        <f>SUM(K54:K55)</f>
        <v>0</v>
      </c>
      <c r="L53" s="233"/>
      <c r="M53" s="233">
        <f>SUM(M54:M55)</f>
        <v>0</v>
      </c>
      <c r="N53" s="232"/>
      <c r="O53" s="232">
        <f>SUM(O54:O55)</f>
        <v>0</v>
      </c>
      <c r="P53" s="232"/>
      <c r="Q53" s="232">
        <f>SUM(Q54:Q55)</f>
        <v>0</v>
      </c>
      <c r="R53" s="233"/>
      <c r="S53" s="233"/>
      <c r="T53" s="233"/>
      <c r="U53" s="233"/>
      <c r="V53" s="233">
        <f>SUM(V54:V55)</f>
        <v>25</v>
      </c>
      <c r="W53" s="233"/>
      <c r="X53" s="233"/>
      <c r="Y53" s="233"/>
      <c r="AG53" t="s">
        <v>97</v>
      </c>
    </row>
    <row r="54" spans="1:60" outlineLevel="1" x14ac:dyDescent="0.2">
      <c r="A54" s="247">
        <v>41</v>
      </c>
      <c r="B54" s="248" t="s">
        <v>198</v>
      </c>
      <c r="C54" s="254" t="s">
        <v>199</v>
      </c>
      <c r="D54" s="249" t="s">
        <v>200</v>
      </c>
      <c r="E54" s="250">
        <v>24</v>
      </c>
      <c r="F54" s="251"/>
      <c r="G54" s="252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9">
        <v>0</v>
      </c>
      <c r="O54" s="229">
        <f>ROUND(E54*N54,2)</f>
        <v>0</v>
      </c>
      <c r="P54" s="229">
        <v>0</v>
      </c>
      <c r="Q54" s="229">
        <f>ROUND(E54*P54,2)</f>
        <v>0</v>
      </c>
      <c r="R54" s="230" t="s">
        <v>201</v>
      </c>
      <c r="S54" s="230" t="s">
        <v>101</v>
      </c>
      <c r="T54" s="230" t="s">
        <v>101</v>
      </c>
      <c r="U54" s="230">
        <v>1</v>
      </c>
      <c r="V54" s="230">
        <f>ROUND(E54*U54,2)</f>
        <v>24</v>
      </c>
      <c r="W54" s="230"/>
      <c r="X54" s="230" t="s">
        <v>66</v>
      </c>
      <c r="Y54" s="230" t="s">
        <v>103</v>
      </c>
      <c r="Z54" s="212"/>
      <c r="AA54" s="212"/>
      <c r="AB54" s="212"/>
      <c r="AC54" s="212"/>
      <c r="AD54" s="212"/>
      <c r="AE54" s="212"/>
      <c r="AF54" s="212"/>
      <c r="AG54" s="212" t="s">
        <v>202</v>
      </c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ht="33.75" outlineLevel="1" x14ac:dyDescent="0.2">
      <c r="A55" s="247">
        <v>42</v>
      </c>
      <c r="B55" s="248" t="s">
        <v>203</v>
      </c>
      <c r="C55" s="254" t="s">
        <v>204</v>
      </c>
      <c r="D55" s="249" t="s">
        <v>191</v>
      </c>
      <c r="E55" s="250">
        <v>1</v>
      </c>
      <c r="F55" s="251"/>
      <c r="G55" s="252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9">
        <v>0</v>
      </c>
      <c r="O55" s="229">
        <f>ROUND(E55*N55,2)</f>
        <v>0</v>
      </c>
      <c r="P55" s="229">
        <v>0</v>
      </c>
      <c r="Q55" s="229">
        <f>ROUND(E55*P55,2)</f>
        <v>0</v>
      </c>
      <c r="R55" s="230"/>
      <c r="S55" s="230" t="s">
        <v>130</v>
      </c>
      <c r="T55" s="230" t="s">
        <v>131</v>
      </c>
      <c r="U55" s="230">
        <v>1</v>
      </c>
      <c r="V55" s="230">
        <f>ROUND(E55*U55,2)</f>
        <v>1</v>
      </c>
      <c r="W55" s="230"/>
      <c r="X55" s="230" t="s">
        <v>66</v>
      </c>
      <c r="Y55" s="230" t="s">
        <v>103</v>
      </c>
      <c r="Z55" s="212"/>
      <c r="AA55" s="212"/>
      <c r="AB55" s="212"/>
      <c r="AC55" s="212"/>
      <c r="AD55" s="212"/>
      <c r="AE55" s="212"/>
      <c r="AF55" s="212"/>
      <c r="AG55" s="212" t="s">
        <v>202</v>
      </c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x14ac:dyDescent="0.2">
      <c r="A56" s="234" t="s">
        <v>96</v>
      </c>
      <c r="B56" s="235" t="s">
        <v>68</v>
      </c>
      <c r="C56" s="253" t="s">
        <v>30</v>
      </c>
      <c r="D56" s="236"/>
      <c r="E56" s="237"/>
      <c r="F56" s="238"/>
      <c r="G56" s="239">
        <f>SUMIF(AG57:AG59,"&lt;&gt;NOR",G57:G59)</f>
        <v>0</v>
      </c>
      <c r="H56" s="233"/>
      <c r="I56" s="233">
        <f>SUM(I57:I59)</f>
        <v>0</v>
      </c>
      <c r="J56" s="233"/>
      <c r="K56" s="233">
        <f>SUM(K57:K59)</f>
        <v>0</v>
      </c>
      <c r="L56" s="233"/>
      <c r="M56" s="233">
        <f>SUM(M57:M59)</f>
        <v>0</v>
      </c>
      <c r="N56" s="232"/>
      <c r="O56" s="232">
        <f>SUM(O57:O59)</f>
        <v>0</v>
      </c>
      <c r="P56" s="232"/>
      <c r="Q56" s="232">
        <f>SUM(Q57:Q59)</f>
        <v>0</v>
      </c>
      <c r="R56" s="233"/>
      <c r="S56" s="233"/>
      <c r="T56" s="233"/>
      <c r="U56" s="233"/>
      <c r="V56" s="233">
        <f>SUM(V57:V59)</f>
        <v>0</v>
      </c>
      <c r="W56" s="233"/>
      <c r="X56" s="233"/>
      <c r="Y56" s="233"/>
      <c r="AG56" t="s">
        <v>97</v>
      </c>
    </row>
    <row r="57" spans="1:60" outlineLevel="1" x14ac:dyDescent="0.2">
      <c r="A57" s="247">
        <v>43</v>
      </c>
      <c r="B57" s="248" t="s">
        <v>205</v>
      </c>
      <c r="C57" s="254" t="s">
        <v>206</v>
      </c>
      <c r="D57" s="249" t="s">
        <v>207</v>
      </c>
      <c r="E57" s="250">
        <v>1</v>
      </c>
      <c r="F57" s="251"/>
      <c r="G57" s="252">
        <f>ROUND(E57*F57,2)</f>
        <v>0</v>
      </c>
      <c r="H57" s="231"/>
      <c r="I57" s="230">
        <f>ROUND(E57*H57,2)</f>
        <v>0</v>
      </c>
      <c r="J57" s="231"/>
      <c r="K57" s="230">
        <f>ROUND(E57*J57,2)</f>
        <v>0</v>
      </c>
      <c r="L57" s="230">
        <v>21</v>
      </c>
      <c r="M57" s="230">
        <f>G57*(1+L57/100)</f>
        <v>0</v>
      </c>
      <c r="N57" s="229">
        <v>0</v>
      </c>
      <c r="O57" s="229">
        <f>ROUND(E57*N57,2)</f>
        <v>0</v>
      </c>
      <c r="P57" s="229">
        <v>0</v>
      </c>
      <c r="Q57" s="229">
        <f>ROUND(E57*P57,2)</f>
        <v>0</v>
      </c>
      <c r="R57" s="230"/>
      <c r="S57" s="230" t="s">
        <v>101</v>
      </c>
      <c r="T57" s="230" t="s">
        <v>131</v>
      </c>
      <c r="U57" s="230">
        <v>0</v>
      </c>
      <c r="V57" s="230">
        <f>ROUND(E57*U57,2)</f>
        <v>0</v>
      </c>
      <c r="W57" s="230"/>
      <c r="X57" s="230" t="s">
        <v>208</v>
      </c>
      <c r="Y57" s="230" t="s">
        <v>103</v>
      </c>
      <c r="Z57" s="212"/>
      <c r="AA57" s="212"/>
      <c r="AB57" s="212"/>
      <c r="AC57" s="212"/>
      <c r="AD57" s="212"/>
      <c r="AE57" s="212"/>
      <c r="AF57" s="212"/>
      <c r="AG57" s="212" t="s">
        <v>209</v>
      </c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 x14ac:dyDescent="0.2">
      <c r="A58" s="247">
        <v>44</v>
      </c>
      <c r="B58" s="248" t="s">
        <v>210</v>
      </c>
      <c r="C58" s="254" t="s">
        <v>211</v>
      </c>
      <c r="D58" s="249" t="s">
        <v>207</v>
      </c>
      <c r="E58" s="250">
        <v>1</v>
      </c>
      <c r="F58" s="251"/>
      <c r="G58" s="252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9">
        <v>0</v>
      </c>
      <c r="O58" s="229">
        <f>ROUND(E58*N58,2)</f>
        <v>0</v>
      </c>
      <c r="P58" s="229">
        <v>0</v>
      </c>
      <c r="Q58" s="229">
        <f>ROUND(E58*P58,2)</f>
        <v>0</v>
      </c>
      <c r="R58" s="230"/>
      <c r="S58" s="230" t="s">
        <v>101</v>
      </c>
      <c r="T58" s="230" t="s">
        <v>131</v>
      </c>
      <c r="U58" s="230">
        <v>0</v>
      </c>
      <c r="V58" s="230">
        <f>ROUND(E58*U58,2)</f>
        <v>0</v>
      </c>
      <c r="W58" s="230"/>
      <c r="X58" s="230" t="s">
        <v>208</v>
      </c>
      <c r="Y58" s="230" t="s">
        <v>103</v>
      </c>
      <c r="Z58" s="212"/>
      <c r="AA58" s="212"/>
      <c r="AB58" s="212"/>
      <c r="AC58" s="212"/>
      <c r="AD58" s="212"/>
      <c r="AE58" s="212"/>
      <c r="AF58" s="212"/>
      <c r="AG58" s="212" t="s">
        <v>209</v>
      </c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 x14ac:dyDescent="0.2">
      <c r="A59" s="241">
        <v>45</v>
      </c>
      <c r="B59" s="242" t="s">
        <v>212</v>
      </c>
      <c r="C59" s="255" t="s">
        <v>213</v>
      </c>
      <c r="D59" s="243" t="s">
        <v>127</v>
      </c>
      <c r="E59" s="244">
        <v>1</v>
      </c>
      <c r="F59" s="245"/>
      <c r="G59" s="246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9">
        <v>0</v>
      </c>
      <c r="O59" s="229">
        <f>ROUND(E59*N59,2)</f>
        <v>0</v>
      </c>
      <c r="P59" s="229">
        <v>0</v>
      </c>
      <c r="Q59" s="229">
        <f>ROUND(E59*P59,2)</f>
        <v>0</v>
      </c>
      <c r="R59" s="230"/>
      <c r="S59" s="230" t="s">
        <v>130</v>
      </c>
      <c r="T59" s="230" t="s">
        <v>131</v>
      </c>
      <c r="U59" s="230">
        <v>0</v>
      </c>
      <c r="V59" s="230">
        <f>ROUND(E59*U59,2)</f>
        <v>0</v>
      </c>
      <c r="W59" s="230"/>
      <c r="X59" s="230" t="s">
        <v>208</v>
      </c>
      <c r="Y59" s="230" t="s">
        <v>103</v>
      </c>
      <c r="Z59" s="212"/>
      <c r="AA59" s="212"/>
      <c r="AB59" s="212"/>
      <c r="AC59" s="212"/>
      <c r="AD59" s="212"/>
      <c r="AE59" s="212"/>
      <c r="AF59" s="212"/>
      <c r="AG59" s="212" t="s">
        <v>214</v>
      </c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x14ac:dyDescent="0.2">
      <c r="A60" s="3"/>
      <c r="B60" s="4"/>
      <c r="C60" s="256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E60">
        <v>12</v>
      </c>
      <c r="AF60">
        <v>21</v>
      </c>
      <c r="AG60" t="s">
        <v>82</v>
      </c>
    </row>
    <row r="61" spans="1:60" x14ac:dyDescent="0.2">
      <c r="A61" s="215"/>
      <c r="B61" s="216" t="s">
        <v>31</v>
      </c>
      <c r="C61" s="257"/>
      <c r="D61" s="217"/>
      <c r="E61" s="218"/>
      <c r="F61" s="218"/>
      <c r="G61" s="240">
        <f>G8+G16+G20+G30+G51+G53+G56</f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E61">
        <f>SUMIF(L7:L59,AE60,G7:G59)</f>
        <v>0</v>
      </c>
      <c r="AF61">
        <f>SUMIF(L7:L59,AF60,G7:G59)</f>
        <v>0</v>
      </c>
      <c r="AG61" t="s">
        <v>215</v>
      </c>
    </row>
    <row r="62" spans="1:60" x14ac:dyDescent="0.2">
      <c r="A62" s="3"/>
      <c r="B62" s="4"/>
      <c r="C62" s="256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A63" s="3"/>
      <c r="B63" s="4"/>
      <c r="C63" s="256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60" x14ac:dyDescent="0.2">
      <c r="A64" s="219" t="s">
        <v>216</v>
      </c>
      <c r="B64" s="219"/>
      <c r="C64" s="258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3" x14ac:dyDescent="0.2">
      <c r="A65" s="220"/>
      <c r="B65" s="221"/>
      <c r="C65" s="259"/>
      <c r="D65" s="221"/>
      <c r="E65" s="221"/>
      <c r="F65" s="221"/>
      <c r="G65" s="22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G65" t="s">
        <v>217</v>
      </c>
    </row>
    <row r="66" spans="1:33" x14ac:dyDescent="0.2">
      <c r="A66" s="223"/>
      <c r="B66" s="224"/>
      <c r="C66" s="260"/>
      <c r="D66" s="224"/>
      <c r="E66" s="224"/>
      <c r="F66" s="224"/>
      <c r="G66" s="22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3" x14ac:dyDescent="0.2">
      <c r="A67" s="223"/>
      <c r="B67" s="224"/>
      <c r="C67" s="260"/>
      <c r="D67" s="224"/>
      <c r="E67" s="224"/>
      <c r="F67" s="224"/>
      <c r="G67" s="22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 x14ac:dyDescent="0.2">
      <c r="A68" s="223"/>
      <c r="B68" s="224"/>
      <c r="C68" s="260"/>
      <c r="D68" s="224"/>
      <c r="E68" s="224"/>
      <c r="F68" s="224"/>
      <c r="G68" s="22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 x14ac:dyDescent="0.2">
      <c r="A69" s="226"/>
      <c r="B69" s="227"/>
      <c r="C69" s="261"/>
      <c r="D69" s="227"/>
      <c r="E69" s="227"/>
      <c r="F69" s="227"/>
      <c r="G69" s="228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 x14ac:dyDescent="0.2">
      <c r="A70" s="3"/>
      <c r="B70" s="4"/>
      <c r="C70" s="256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33" x14ac:dyDescent="0.2">
      <c r="C71" s="262"/>
      <c r="D71" s="10"/>
      <c r="AG71" t="s">
        <v>218</v>
      </c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A1:G1"/>
    <mergeCell ref="C2:G2"/>
    <mergeCell ref="C3:G3"/>
    <mergeCell ref="C4:G4"/>
    <mergeCell ref="A64:C64"/>
    <mergeCell ref="A65:G6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'01 001 Pol'!Názvy_tisku</vt:lpstr>
      <vt:lpstr>oadresa</vt:lpstr>
      <vt:lpstr>Stavba!Objednatel</vt:lpstr>
      <vt:lpstr>Stavba!Objekt</vt:lpstr>
      <vt:lpstr>'01 001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Mašek Miroslav</dc:creator>
  <cp:lastModifiedBy>Mašek Miroslav</cp:lastModifiedBy>
  <cp:lastPrinted>2019-03-19T12:27:02Z</cp:lastPrinted>
  <dcterms:created xsi:type="dcterms:W3CDTF">2009-04-08T07:15:50Z</dcterms:created>
  <dcterms:modified xsi:type="dcterms:W3CDTF">2025-04-04T11:01:52Z</dcterms:modified>
</cp:coreProperties>
</file>