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P:\001-projekce_a_inz\1236-IV_ZS Sumperk-predprostor-1035\25-3-PDPS\rozpocet-soupis\finalni po uprave\"/>
    </mc:Choice>
  </mc:AlternateContent>
  <xr:revisionPtr revIDLastSave="0" documentId="13_ncr:1_{FFA5B53C-F32B-4F39-AFCD-43223BC8A07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kapitulace stavby" sheetId="1" r:id="rId1"/>
    <sheet name="SO 101 - Předprostor IV.Z..." sheetId="2" r:id="rId2"/>
    <sheet name="SO 901 - VRN" sheetId="3" r:id="rId3"/>
    <sheet name="Pokyny pro vyplnění" sheetId="4" r:id="rId4"/>
  </sheets>
  <definedNames>
    <definedName name="_xlnm._FilterDatabase" localSheetId="1" hidden="1">'SO 101 - Předprostor IV.Z...'!$C$90:$K$360</definedName>
    <definedName name="_xlnm._FilterDatabase" localSheetId="2" hidden="1">'SO 901 - VRN'!$C$83:$K$147</definedName>
    <definedName name="_xlnm.Print_Titles" localSheetId="0">'Rekapitulace stavby'!$52:$52</definedName>
    <definedName name="_xlnm.Print_Titles" localSheetId="1">'SO 101 - Předprostor IV.Z...'!$90:$90</definedName>
    <definedName name="_xlnm.Print_Titles" localSheetId="2">'SO 901 - VRN'!$83:$83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1">'SO 101 - Předprostor IV.Z...'!$C$4:$J$39,'SO 101 - Předprostor IV.Z...'!$C$45:$J$72,'SO 101 - Předprostor IV.Z...'!$C$78:$K$360</definedName>
    <definedName name="_xlnm.Print_Area" localSheetId="2">'SO 901 - VRN'!$C$4:$J$39,'SO 901 - VRN'!$C$45:$J$65,'SO 901 - VRN'!$C$71:$K$147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/>
  <c r="BI141" i="3"/>
  <c r="BH141" i="3"/>
  <c r="BG141" i="3"/>
  <c r="BF141" i="3"/>
  <c r="T141" i="3"/>
  <c r="R141" i="3"/>
  <c r="P141" i="3"/>
  <c r="BI136" i="3"/>
  <c r="BH136" i="3"/>
  <c r="BG136" i="3"/>
  <c r="BF136" i="3"/>
  <c r="T136" i="3"/>
  <c r="R136" i="3"/>
  <c r="P136" i="3"/>
  <c r="BI130" i="3"/>
  <c r="BH130" i="3"/>
  <c r="BG130" i="3"/>
  <c r="BF130" i="3"/>
  <c r="T130" i="3"/>
  <c r="R130" i="3"/>
  <c r="P130" i="3"/>
  <c r="BI123" i="3"/>
  <c r="BH123" i="3"/>
  <c r="BG123" i="3"/>
  <c r="BF123" i="3"/>
  <c r="T123" i="3"/>
  <c r="R123" i="3"/>
  <c r="P123" i="3"/>
  <c r="BI117" i="3"/>
  <c r="BH117" i="3"/>
  <c r="BG117" i="3"/>
  <c r="BF117" i="3"/>
  <c r="T117" i="3"/>
  <c r="R117" i="3"/>
  <c r="P117" i="3"/>
  <c r="BI110" i="3"/>
  <c r="BH110" i="3"/>
  <c r="BG110" i="3"/>
  <c r="BF110" i="3"/>
  <c r="T110" i="3"/>
  <c r="R110" i="3"/>
  <c r="P110" i="3"/>
  <c r="BI104" i="3"/>
  <c r="BH104" i="3"/>
  <c r="BG104" i="3"/>
  <c r="BF104" i="3"/>
  <c r="T104" i="3"/>
  <c r="R104" i="3"/>
  <c r="P104" i="3"/>
  <c r="BI98" i="3"/>
  <c r="BH98" i="3"/>
  <c r="BG98" i="3"/>
  <c r="BF98" i="3"/>
  <c r="T98" i="3"/>
  <c r="R98" i="3"/>
  <c r="P98" i="3"/>
  <c r="BI92" i="3"/>
  <c r="BH92" i="3"/>
  <c r="BG92" i="3"/>
  <c r="BF92" i="3"/>
  <c r="T92" i="3"/>
  <c r="R92" i="3"/>
  <c r="P92" i="3"/>
  <c r="BI87" i="3"/>
  <c r="BH87" i="3"/>
  <c r="BG87" i="3"/>
  <c r="BF87" i="3"/>
  <c r="T87" i="3"/>
  <c r="T86" i="3" s="1"/>
  <c r="R87" i="3"/>
  <c r="P87" i="3"/>
  <c r="J81" i="3"/>
  <c r="J80" i="3"/>
  <c r="F80" i="3"/>
  <c r="F78" i="3"/>
  <c r="E76" i="3"/>
  <c r="J55" i="3"/>
  <c r="J54" i="3"/>
  <c r="F54" i="3"/>
  <c r="F52" i="3"/>
  <c r="E50" i="3"/>
  <c r="J18" i="3"/>
  <c r="E18" i="3"/>
  <c r="F81" i="3"/>
  <c r="J17" i="3"/>
  <c r="J12" i="3"/>
  <c r="J78" i="3" s="1"/>
  <c r="E7" i="3"/>
  <c r="E74" i="3"/>
  <c r="J37" i="2"/>
  <c r="J36" i="2"/>
  <c r="AY55" i="1"/>
  <c r="J35" i="2"/>
  <c r="AX55" i="1"/>
  <c r="BI356" i="2"/>
  <c r="BH356" i="2"/>
  <c r="BG356" i="2"/>
  <c r="BF356" i="2"/>
  <c r="T356" i="2"/>
  <c r="T355" i="2" s="1"/>
  <c r="T354" i="2" s="1"/>
  <c r="R356" i="2"/>
  <c r="R355" i="2" s="1"/>
  <c r="R354" i="2" s="1"/>
  <c r="P356" i="2"/>
  <c r="P355" i="2"/>
  <c r="P354" i="2"/>
  <c r="BI352" i="2"/>
  <c r="BH352" i="2"/>
  <c r="BG352" i="2"/>
  <c r="BF352" i="2"/>
  <c r="T352" i="2"/>
  <c r="T351" i="2"/>
  <c r="R352" i="2"/>
  <c r="R351" i="2" s="1"/>
  <c r="P352" i="2"/>
  <c r="P351" i="2"/>
  <c r="BI346" i="2"/>
  <c r="BH346" i="2"/>
  <c r="BG346" i="2"/>
  <c r="BF346" i="2"/>
  <c r="T346" i="2"/>
  <c r="R346" i="2"/>
  <c r="P346" i="2"/>
  <c r="BI336" i="2"/>
  <c r="BH336" i="2"/>
  <c r="BG336" i="2"/>
  <c r="BF336" i="2"/>
  <c r="T336" i="2"/>
  <c r="R336" i="2"/>
  <c r="P336" i="2"/>
  <c r="BI331" i="2"/>
  <c r="BH331" i="2"/>
  <c r="BG331" i="2"/>
  <c r="BF331" i="2"/>
  <c r="T331" i="2"/>
  <c r="R331" i="2"/>
  <c r="P331" i="2"/>
  <c r="BI320" i="2"/>
  <c r="BH320" i="2"/>
  <c r="BG320" i="2"/>
  <c r="BF320" i="2"/>
  <c r="T320" i="2"/>
  <c r="R320" i="2"/>
  <c r="P320" i="2"/>
  <c r="BI314" i="2"/>
  <c r="BH314" i="2"/>
  <c r="BG314" i="2"/>
  <c r="BF314" i="2"/>
  <c r="T314" i="2"/>
  <c r="R314" i="2"/>
  <c r="P314" i="2"/>
  <c r="BI307" i="2"/>
  <c r="BH307" i="2"/>
  <c r="BG307" i="2"/>
  <c r="BF307" i="2"/>
  <c r="T307" i="2"/>
  <c r="R307" i="2"/>
  <c r="P307" i="2"/>
  <c r="BI301" i="2"/>
  <c r="BH301" i="2"/>
  <c r="BG301" i="2"/>
  <c r="BF301" i="2"/>
  <c r="T301" i="2"/>
  <c r="R301" i="2"/>
  <c r="P301" i="2"/>
  <c r="BI297" i="2"/>
  <c r="BH297" i="2"/>
  <c r="BG297" i="2"/>
  <c r="BF297" i="2"/>
  <c r="T297" i="2"/>
  <c r="R297" i="2"/>
  <c r="P297" i="2"/>
  <c r="BI291" i="2"/>
  <c r="BH291" i="2"/>
  <c r="BG291" i="2"/>
  <c r="BF291" i="2"/>
  <c r="T291" i="2"/>
  <c r="R291" i="2"/>
  <c r="P291" i="2"/>
  <c r="BI287" i="2"/>
  <c r="BH287" i="2"/>
  <c r="BG287" i="2"/>
  <c r="BF287" i="2"/>
  <c r="T287" i="2"/>
  <c r="R287" i="2"/>
  <c r="P287" i="2"/>
  <c r="BI283" i="2"/>
  <c r="BH283" i="2"/>
  <c r="BG283" i="2"/>
  <c r="BF283" i="2"/>
  <c r="T283" i="2"/>
  <c r="R283" i="2"/>
  <c r="P283" i="2"/>
  <c r="BI277" i="2"/>
  <c r="BH277" i="2"/>
  <c r="BG277" i="2"/>
  <c r="BF277" i="2"/>
  <c r="T277" i="2"/>
  <c r="R277" i="2"/>
  <c r="P277" i="2"/>
  <c r="BI271" i="2"/>
  <c r="BH271" i="2"/>
  <c r="BG271" i="2"/>
  <c r="BF271" i="2"/>
  <c r="T271" i="2"/>
  <c r="R271" i="2"/>
  <c r="P271" i="2"/>
  <c r="BI267" i="2"/>
  <c r="BH267" i="2"/>
  <c r="BG267" i="2"/>
  <c r="BF267" i="2"/>
  <c r="T267" i="2"/>
  <c r="R267" i="2"/>
  <c r="P267" i="2"/>
  <c r="BI261" i="2"/>
  <c r="BH261" i="2"/>
  <c r="BG261" i="2"/>
  <c r="BF261" i="2"/>
  <c r="T261" i="2"/>
  <c r="R261" i="2"/>
  <c r="P261" i="2"/>
  <c r="BI255" i="2"/>
  <c r="BH255" i="2"/>
  <c r="BG255" i="2"/>
  <c r="BF255" i="2"/>
  <c r="T255" i="2"/>
  <c r="R255" i="2"/>
  <c r="P255" i="2"/>
  <c r="BI250" i="2"/>
  <c r="BH250" i="2"/>
  <c r="BG250" i="2"/>
  <c r="BF250" i="2"/>
  <c r="T250" i="2"/>
  <c r="R250" i="2"/>
  <c r="P250" i="2"/>
  <c r="BI245" i="2"/>
  <c r="BH245" i="2"/>
  <c r="BG245" i="2"/>
  <c r="BF245" i="2"/>
  <c r="T245" i="2"/>
  <c r="R245" i="2"/>
  <c r="P245" i="2"/>
  <c r="BI240" i="2"/>
  <c r="BH240" i="2"/>
  <c r="BG240" i="2"/>
  <c r="BF240" i="2"/>
  <c r="T240" i="2"/>
  <c r="R240" i="2"/>
  <c r="P240" i="2"/>
  <c r="BI236" i="2"/>
  <c r="BH236" i="2"/>
  <c r="BG236" i="2"/>
  <c r="BF236" i="2"/>
  <c r="T236" i="2"/>
  <c r="R236" i="2"/>
  <c r="P236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3" i="2"/>
  <c r="BH223" i="2"/>
  <c r="BG223" i="2"/>
  <c r="BF223" i="2"/>
  <c r="T223" i="2"/>
  <c r="R223" i="2"/>
  <c r="P223" i="2"/>
  <c r="BI217" i="2"/>
  <c r="BH217" i="2"/>
  <c r="BG217" i="2"/>
  <c r="BF217" i="2"/>
  <c r="T217" i="2"/>
  <c r="R217" i="2"/>
  <c r="P217" i="2"/>
  <c r="BI211" i="2"/>
  <c r="BH211" i="2"/>
  <c r="BG211" i="2"/>
  <c r="BF211" i="2"/>
  <c r="T211" i="2"/>
  <c r="R211" i="2"/>
  <c r="P211" i="2"/>
  <c r="BI205" i="2"/>
  <c r="BH205" i="2"/>
  <c r="BG205" i="2"/>
  <c r="BF205" i="2"/>
  <c r="T205" i="2"/>
  <c r="R205" i="2"/>
  <c r="P205" i="2"/>
  <c r="BI199" i="2"/>
  <c r="BH199" i="2"/>
  <c r="BG199" i="2"/>
  <c r="BF199" i="2"/>
  <c r="T199" i="2"/>
  <c r="T198" i="2"/>
  <c r="R199" i="2"/>
  <c r="R198" i="2" s="1"/>
  <c r="P199" i="2"/>
  <c r="P198" i="2"/>
  <c r="BI192" i="2"/>
  <c r="BH192" i="2"/>
  <c r="BG192" i="2"/>
  <c r="BF192" i="2"/>
  <c r="T192" i="2"/>
  <c r="T191" i="2"/>
  <c r="R192" i="2"/>
  <c r="P192" i="2"/>
  <c r="P191" i="2" s="1"/>
  <c r="BI186" i="2"/>
  <c r="BH186" i="2"/>
  <c r="BG186" i="2"/>
  <c r="BF186" i="2"/>
  <c r="T186" i="2"/>
  <c r="T185" i="2"/>
  <c r="R186" i="2"/>
  <c r="R185" i="2" s="1"/>
  <c r="P186" i="2"/>
  <c r="P185" i="2" s="1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6" i="2"/>
  <c r="BH156" i="2"/>
  <c r="BG156" i="2"/>
  <c r="BF156" i="2"/>
  <c r="T156" i="2"/>
  <c r="R156" i="2"/>
  <c r="P156" i="2"/>
  <c r="BI151" i="2"/>
  <c r="BH151" i="2"/>
  <c r="BG151" i="2"/>
  <c r="BF151" i="2"/>
  <c r="T151" i="2"/>
  <c r="R151" i="2"/>
  <c r="P151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1" i="2"/>
  <c r="BH131" i="2"/>
  <c r="BG131" i="2"/>
  <c r="BF131" i="2"/>
  <c r="T131" i="2"/>
  <c r="R131" i="2"/>
  <c r="P131" i="2"/>
  <c r="BI125" i="2"/>
  <c r="BH125" i="2"/>
  <c r="BG125" i="2"/>
  <c r="BF125" i="2"/>
  <c r="T125" i="2"/>
  <c r="R125" i="2"/>
  <c r="P125" i="2"/>
  <c r="BI119" i="2"/>
  <c r="BH119" i="2"/>
  <c r="BG119" i="2"/>
  <c r="BF119" i="2"/>
  <c r="T119" i="2"/>
  <c r="R119" i="2"/>
  <c r="P119" i="2"/>
  <c r="BI113" i="2"/>
  <c r="BH113" i="2"/>
  <c r="BG113" i="2"/>
  <c r="BF113" i="2"/>
  <c r="T113" i="2"/>
  <c r="R113" i="2"/>
  <c r="P113" i="2"/>
  <c r="BI106" i="2"/>
  <c r="BH106" i="2"/>
  <c r="BG106" i="2"/>
  <c r="BF106" i="2"/>
  <c r="T106" i="2"/>
  <c r="R106" i="2"/>
  <c r="P106" i="2"/>
  <c r="BI100" i="2"/>
  <c r="BH100" i="2"/>
  <c r="BG100" i="2"/>
  <c r="BF100" i="2"/>
  <c r="T100" i="2"/>
  <c r="R100" i="2"/>
  <c r="P100" i="2"/>
  <c r="BI94" i="2"/>
  <c r="BH94" i="2"/>
  <c r="BG94" i="2"/>
  <c r="BF94" i="2"/>
  <c r="T94" i="2"/>
  <c r="R94" i="2"/>
  <c r="P94" i="2"/>
  <c r="J88" i="2"/>
  <c r="J87" i="2"/>
  <c r="F87" i="2"/>
  <c r="F85" i="2"/>
  <c r="E83" i="2"/>
  <c r="J55" i="2"/>
  <c r="J54" i="2"/>
  <c r="F54" i="2"/>
  <c r="F52" i="2"/>
  <c r="E50" i="2"/>
  <c r="J18" i="2"/>
  <c r="E18" i="2"/>
  <c r="F88" i="2"/>
  <c r="J17" i="2"/>
  <c r="J12" i="2"/>
  <c r="J52" i="2"/>
  <c r="E7" i="2"/>
  <c r="E81" i="2" s="1"/>
  <c r="L50" i="1"/>
  <c r="AM50" i="1"/>
  <c r="AM49" i="1"/>
  <c r="L49" i="1"/>
  <c r="AM47" i="1"/>
  <c r="L47" i="1"/>
  <c r="L45" i="1"/>
  <c r="L44" i="1"/>
  <c r="BK320" i="2"/>
  <c r="J170" i="2"/>
  <c r="BK291" i="2"/>
  <c r="J352" i="2"/>
  <c r="BK283" i="2"/>
  <c r="J227" i="2"/>
  <c r="J145" i="2"/>
  <c r="BK352" i="2"/>
  <c r="J231" i="2"/>
  <c r="BK117" i="3"/>
  <c r="J104" i="3"/>
  <c r="BK277" i="2"/>
  <c r="BK217" i="2"/>
  <c r="BK136" i="3"/>
  <c r="J271" i="2"/>
  <c r="J94" i="2"/>
  <c r="J267" i="2"/>
  <c r="BK176" i="2"/>
  <c r="J301" i="2"/>
  <c r="J192" i="2"/>
  <c r="BK297" i="2"/>
  <c r="BK236" i="2"/>
  <c r="J205" i="2"/>
  <c r="J106" i="2"/>
  <c r="J277" i="2"/>
  <c r="BK106" i="2"/>
  <c r="J297" i="2"/>
  <c r="BK255" i="2"/>
  <c r="J161" i="2"/>
  <c r="J136" i="3"/>
  <c r="J217" i="2"/>
  <c r="BK199" i="2"/>
  <c r="BK271" i="2"/>
  <c r="BK307" i="2"/>
  <c r="J261" i="2"/>
  <c r="J223" i="2"/>
  <c r="J356" i="2"/>
  <c r="BK227" i="2"/>
  <c r="J119" i="2"/>
  <c r="J110" i="3"/>
  <c r="J336" i="2"/>
  <c r="J283" i="2"/>
  <c r="J140" i="2"/>
  <c r="BK314" i="2"/>
  <c r="BK186" i="2"/>
  <c r="BK145" i="2"/>
  <c r="BK119" i="2"/>
  <c r="J314" i="2"/>
  <c r="BK250" i="2"/>
  <c r="J156" i="2"/>
  <c r="J287" i="2"/>
  <c r="J236" i="2"/>
  <c r="BK156" i="2"/>
  <c r="J199" i="2"/>
  <c r="BK94" i="2"/>
  <c r="BK245" i="2"/>
  <c r="BK140" i="2"/>
  <c r="J123" i="3"/>
  <c r="BK98" i="3"/>
  <c r="BK287" i="2"/>
  <c r="BK92" i="3"/>
  <c r="J240" i="2"/>
  <c r="BK161" i="2"/>
  <c r="J131" i="2"/>
  <c r="BK130" i="3"/>
  <c r="J98" i="3"/>
  <c r="BK267" i="2"/>
  <c r="BK211" i="2"/>
  <c r="J255" i="2"/>
  <c r="BK125" i="2"/>
  <c r="BK205" i="2"/>
  <c r="J113" i="2"/>
  <c r="J186" i="2"/>
  <c r="BK356" i="2"/>
  <c r="J125" i="2"/>
  <c r="J331" i="2"/>
  <c r="BK170" i="2"/>
  <c r="BK123" i="3"/>
  <c r="BK104" i="3"/>
  <c r="J180" i="2"/>
  <c r="J141" i="3"/>
  <c r="J87" i="3"/>
  <c r="BK223" i="2"/>
  <c r="J307" i="2"/>
  <c r="BK100" i="2"/>
  <c r="J117" i="3"/>
  <c r="J320" i="2"/>
  <c r="J245" i="2"/>
  <c r="J100" i="2"/>
  <c r="BK231" i="2"/>
  <c r="BK331" i="2"/>
  <c r="BK166" i="2"/>
  <c r="BK240" i="2"/>
  <c r="BK131" i="2"/>
  <c r="BK336" i="2"/>
  <c r="BK141" i="3"/>
  <c r="BK180" i="2"/>
  <c r="J130" i="3"/>
  <c r="BK110" i="3"/>
  <c r="BK301" i="2"/>
  <c r="BK113" i="2"/>
  <c r="BK87" i="3"/>
  <c r="BK192" i="2"/>
  <c r="J250" i="2"/>
  <c r="BK346" i="2"/>
  <c r="J151" i="2"/>
  <c r="J346" i="2"/>
  <c r="J291" i="2"/>
  <c r="J166" i="2"/>
  <c r="J211" i="2"/>
  <c r="AS54" i="1"/>
  <c r="J92" i="3"/>
  <c r="BK261" i="2"/>
  <c r="BK151" i="2"/>
  <c r="J176" i="2"/>
  <c r="R191" i="2" l="1"/>
  <c r="R97" i="3"/>
  <c r="P135" i="3"/>
  <c r="R86" i="3"/>
  <c r="P97" i="3"/>
  <c r="R135" i="3"/>
  <c r="P86" i="3"/>
  <c r="T97" i="3"/>
  <c r="T135" i="3"/>
  <c r="T85" i="3" s="1"/>
  <c r="T84" i="3" s="1"/>
  <c r="BK116" i="3"/>
  <c r="J116" i="3"/>
  <c r="J63" i="3"/>
  <c r="T93" i="2"/>
  <c r="BK204" i="2"/>
  <c r="J204" i="2"/>
  <c r="J65" i="2"/>
  <c r="R204" i="2"/>
  <c r="R92" i="2" s="1"/>
  <c r="R91" i="2" s="1"/>
  <c r="P222" i="2"/>
  <c r="BK260" i="2"/>
  <c r="J260" i="2"/>
  <c r="J67" i="2"/>
  <c r="T260" i="2"/>
  <c r="P319" i="2"/>
  <c r="R319" i="2"/>
  <c r="R93" i="2"/>
  <c r="P204" i="2"/>
  <c r="T204" i="2"/>
  <c r="P260" i="2"/>
  <c r="T116" i="3"/>
  <c r="R116" i="3"/>
  <c r="R85" i="3"/>
  <c r="R84" i="3"/>
  <c r="BK93" i="2"/>
  <c r="J93" i="2"/>
  <c r="J61" i="2"/>
  <c r="P116" i="3"/>
  <c r="P93" i="2"/>
  <c r="BK222" i="2"/>
  <c r="J222" i="2"/>
  <c r="J66" i="2"/>
  <c r="R222" i="2"/>
  <c r="T222" i="2"/>
  <c r="R260" i="2"/>
  <c r="BK319" i="2"/>
  <c r="J319" i="2" s="1"/>
  <c r="J68" i="2" s="1"/>
  <c r="T319" i="2"/>
  <c r="BE141" i="3"/>
  <c r="BK97" i="3"/>
  <c r="J97" i="3"/>
  <c r="J62" i="3"/>
  <c r="BE145" i="2"/>
  <c r="BE170" i="2"/>
  <c r="BE180" i="2"/>
  <c r="BE211" i="2"/>
  <c r="BE227" i="2"/>
  <c r="BE236" i="2"/>
  <c r="BE261" i="2"/>
  <c r="BE267" i="2"/>
  <c r="BE307" i="2"/>
  <c r="BK198" i="2"/>
  <c r="BK191" i="2" s="1"/>
  <c r="J191" i="2" s="1"/>
  <c r="J63" i="2" s="1"/>
  <c r="BK351" i="2"/>
  <c r="J351" i="2"/>
  <c r="J69" i="2"/>
  <c r="BK355" i="2"/>
  <c r="J355" i="2"/>
  <c r="J71" i="2" s="1"/>
  <c r="E48" i="3"/>
  <c r="J52" i="3"/>
  <c r="F55" i="3"/>
  <c r="BE87" i="3"/>
  <c r="BE94" i="2"/>
  <c r="BE131" i="2"/>
  <c r="BE156" i="2"/>
  <c r="BE176" i="2"/>
  <c r="BE250" i="2"/>
  <c r="BE271" i="2"/>
  <c r="BE291" i="2"/>
  <c r="BE331" i="2"/>
  <c r="BE92" i="3"/>
  <c r="BE98" i="3"/>
  <c r="BE104" i="3"/>
  <c r="BE110" i="3"/>
  <c r="BE117" i="3"/>
  <c r="BE123" i="3"/>
  <c r="BE130" i="3"/>
  <c r="BK86" i="3"/>
  <c r="J86" i="3" s="1"/>
  <c r="J61" i="3" s="1"/>
  <c r="F55" i="2"/>
  <c r="J85" i="2"/>
  <c r="BE113" i="2"/>
  <c r="BE166" i="2"/>
  <c r="BE199" i="2"/>
  <c r="BE205" i="2"/>
  <c r="BE283" i="2"/>
  <c r="BE287" i="2"/>
  <c r="BE297" i="2"/>
  <c r="BE301" i="2"/>
  <c r="BE320" i="2"/>
  <c r="BE336" i="2"/>
  <c r="BE346" i="2"/>
  <c r="E48" i="2"/>
  <c r="BE100" i="2"/>
  <c r="BE119" i="2"/>
  <c r="BE186" i="2"/>
  <c r="BE192" i="2"/>
  <c r="BE231" i="2"/>
  <c r="BE240" i="2"/>
  <c r="BE245" i="2"/>
  <c r="BE277" i="2"/>
  <c r="BE356" i="2"/>
  <c r="BK135" i="3"/>
  <c r="J135" i="3"/>
  <c r="J64" i="3"/>
  <c r="BE125" i="2"/>
  <c r="BE255" i="2"/>
  <c r="BE314" i="2"/>
  <c r="BE352" i="2"/>
  <c r="BE136" i="3"/>
  <c r="BE106" i="2"/>
  <c r="BE140" i="2"/>
  <c r="BE151" i="2"/>
  <c r="BE161" i="2"/>
  <c r="BE217" i="2"/>
  <c r="BE223" i="2"/>
  <c r="BK185" i="2"/>
  <c r="J185" i="2"/>
  <c r="J62" i="2"/>
  <c r="F36" i="3"/>
  <c r="BC56" i="1"/>
  <c r="J34" i="3"/>
  <c r="AW56" i="1"/>
  <c r="F37" i="3"/>
  <c r="BD56" i="1"/>
  <c r="F35" i="3"/>
  <c r="BB56" i="1" s="1"/>
  <c r="F35" i="2"/>
  <c r="BB55" i="1"/>
  <c r="J34" i="2"/>
  <c r="AW55" i="1"/>
  <c r="F37" i="2"/>
  <c r="BD55" i="1"/>
  <c r="F34" i="3"/>
  <c r="BA56" i="1"/>
  <c r="F36" i="2"/>
  <c r="BC55" i="1"/>
  <c r="F34" i="2"/>
  <c r="BA55" i="1" s="1"/>
  <c r="J198" i="2" l="1"/>
  <c r="J64" i="2" s="1"/>
  <c r="P85" i="3"/>
  <c r="P84" i="3"/>
  <c r="AU56" i="1"/>
  <c r="T92" i="2"/>
  <c r="T91" i="2"/>
  <c r="P92" i="2"/>
  <c r="P91" i="2"/>
  <c r="AU55" i="1"/>
  <c r="BK354" i="2"/>
  <c r="J354" i="2"/>
  <c r="J70" i="2"/>
  <c r="BK92" i="2"/>
  <c r="BK91" i="2" s="1"/>
  <c r="J91" i="2" s="1"/>
  <c r="J30" i="2" s="1"/>
  <c r="AG55" i="1" s="1"/>
  <c r="BK85" i="3"/>
  <c r="BK84" i="3"/>
  <c r="J84" i="3"/>
  <c r="J59" i="3"/>
  <c r="J33" i="2"/>
  <c r="AV55" i="1"/>
  <c r="AT55" i="1"/>
  <c r="BB54" i="1"/>
  <c r="AX54" i="1" s="1"/>
  <c r="F33" i="3"/>
  <c r="AZ56" i="1"/>
  <c r="BA54" i="1"/>
  <c r="AW54" i="1"/>
  <c r="AK30" i="1"/>
  <c r="BC54" i="1"/>
  <c r="AY54" i="1"/>
  <c r="F33" i="2"/>
  <c r="AZ55" i="1"/>
  <c r="AU54" i="1"/>
  <c r="J33" i="3"/>
  <c r="AV56" i="1" s="1"/>
  <c r="AT56" i="1" s="1"/>
  <c r="BD54" i="1"/>
  <c r="W33" i="1"/>
  <c r="J39" i="2" l="1"/>
  <c r="J59" i="2"/>
  <c r="J92" i="2"/>
  <c r="J60" i="2"/>
  <c r="J85" i="3"/>
  <c r="J60" i="3"/>
  <c r="AN55" i="1"/>
  <c r="W32" i="1"/>
  <c r="W31" i="1"/>
  <c r="W30" i="1"/>
  <c r="J30" i="3"/>
  <c r="AG56" i="1"/>
  <c r="AN56" i="1"/>
  <c r="AZ54" i="1"/>
  <c r="W29" i="1" s="1"/>
  <c r="J39" i="3" l="1"/>
  <c r="AV54" i="1"/>
  <c r="AK29" i="1" s="1"/>
  <c r="AG54" i="1"/>
  <c r="AK26" i="1" s="1"/>
  <c r="AK35" i="1" l="1"/>
  <c r="AT54" i="1"/>
  <c r="AN54" i="1" l="1"/>
</calcChain>
</file>

<file path=xl/sharedStrings.xml><?xml version="1.0" encoding="utf-8"?>
<sst xmlns="http://schemas.openxmlformats.org/spreadsheetml/2006/main" count="3949" uniqueCount="729">
  <si>
    <t>Export Komplet</t>
  </si>
  <si>
    <t>VZ</t>
  </si>
  <si>
    <t>2.0</t>
  </si>
  <si>
    <t>ZAMOK</t>
  </si>
  <si>
    <t>False</t>
  </si>
  <si>
    <t>{c74dac65-c9de-4a47-9a05-84026dde8b54}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</si>
  <si>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</si>
  <si>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</si>
  <si>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</si>
  <si>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</si>
  <si>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</si>
  <si>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</si>
  <si>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</si>
  <si>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</si>
  <si>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1236-25/3-S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</si>
  <si>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</si>
  <si>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</si>
  <si>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Předprostor IV.ZŠ, Šumperk</t>
  </si>
  <si>
    <t>KSO:</t>
  </si>
  <si>
    <t/>
  </si>
  <si>
    <t>CC-CZ:</t>
  </si>
  <si>
    <t>Místo:</t>
  </si>
  <si>
    <t>k.ú. Šumperk</t>
  </si>
  <si>
    <t>Datum:</t>
  </si>
  <si>
    <t>19. 2. 2026</t>
  </si>
  <si>
    <t>Zadavatel:</t>
  </si>
  <si>
    <t>IČ:</t>
  </si>
  <si>
    <t>00303461</t>
  </si>
  <si>
    <t>Město Šumperk</t>
  </si>
  <si>
    <t>DIČ:</t>
  </si>
  <si>
    <t>CZ00303461</t>
  </si>
  <si>
    <t>Účastník:</t>
  </si>
  <si>
    <t>Vyplň údaj</t>
  </si>
  <si>
    <t>Projektant:</t>
  </si>
  <si>
    <t>27821251</t>
  </si>
  <si>
    <t>Cekr CZ s.r.o.</t>
  </si>
  <si>
    <t>CZ27821251</t>
  </si>
  <si>
    <t>True</t>
  </si>
  <si>
    <t>Zpracovatel:</t>
  </si>
  <si>
    <t>Jan Zamykal, Cekr CZ s.r.o., CS 2026/I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</si>
  <si>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</si>
  <si>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</si>
  <si>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</si>
  <si>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</si>
  <si>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</si>
  <si>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</si>
  <si>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</si>
  <si>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</si>
  <si>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</si>
  <si>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</si>
  <si>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</si>
  <si>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</si>
  <si>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</si>
  <si>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</si>
  <si>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</si>
  <si>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</si>
  <si>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</si>
  <si>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</si>
  <si>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</si>
  <si>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</si>
  <si>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</si>
  <si>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</si>
  <si>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</si>
  <si>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</si>
  <si>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</si>
  <si>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</si>
  <si>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</si>
  <si>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</si>
  <si>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</si>
  <si>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</si>
  <si>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</si>
  <si>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</si>
  <si>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</si>
  <si>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</si>
  <si>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</si>
  <si>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</si>
  <si>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</si>
  <si>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</si>
  <si>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</si>
  <si>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</si>
  <si>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</si>
  <si>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</si>
  <si>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STA</t>
  </si>
  <si>
    <t>1</t>
  </si>
  <si>
    <t>{47a07498-4142-4459-97bb-4106c929ca2c}</t>
  </si>
  <si>
    <t>2</t>
  </si>
  <si>
    <t>SO 901</t>
  </si>
  <si>
    <t>VRN</t>
  </si>
  <si>
    <t>{b7fd59d9-376d-48d0-bfc1-964d0028a94b}</t>
  </si>
  <si>
    <t>KRYCÍ LIST SOUPISU PRACÍ</t>
  </si>
  <si>
    <t>Objekt:</t>
  </si>
  <si>
    <t>SO 101 - Předprostor IV.ZŠ, Šumperk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</si>
  <si>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</si>
  <si>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</si>
  <si>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</si>
  <si>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</si>
  <si>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</si>
  <si>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</si>
  <si>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</si>
  <si>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</si>
  <si>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  43 - Schodišťové konstrukce a rampy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</si>
  <si>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</si>
  <si>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</si>
  <si>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</si>
  <si>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</si>
  <si>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</si>
  <si>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OST - Ostatní</t>
  </si>
  <si>
    <t xml:space="preserve">    700 - Městský mobiliář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</si>
  <si>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</si>
  <si>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</si>
  <si>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</si>
  <si>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</si>
  <si>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</si>
  <si>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</si>
  <si>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</si>
  <si>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</si>
  <si>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</si>
  <si>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</si>
  <si>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</si>
  <si>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</si>
  <si>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</si>
  <si>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</si>
  <si>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</si>
  <si>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</si>
  <si>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</si>
  <si>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</si>
  <si>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</si>
  <si>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</si>
  <si>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m2</t>
  </si>
  <si>
    <t>CS ÚRS 2026 01</t>
  </si>
  <si>
    <t>4</t>
  </si>
  <si>
    <t>-648485487</t>
  </si>
  <si>
    <t>Online PSC</t>
  </si>
  <si>
    <t>https://podminky.urs.cz/item/CS_URS_2026_01/113106121</t>
  </si>
  <si>
    <t>VV</t>
  </si>
  <si>
    <t>"rozebrání původních dlažeb dle PD"</t>
  </si>
  <si>
    <t>"odměřeno digitálně, výpočet SW"</t>
  </si>
  <si>
    <t>"dlažba okapových chodníků a lemů"    38,70</t>
  </si>
  <si>
    <t>Součet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</si>
  <si>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</si>
  <si>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</si>
  <si>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1346973982</t>
  </si>
  <si>
    <t>https://podminky.urs.cz/item/CS_URS_2026_01/113106123</t>
  </si>
  <si>
    <t>"vstup ke hřišti školky"    6,00</t>
  </si>
  <si>
    <t>3</t>
  </si>
  <si>
    <t>113107130</t>
  </si>
  <si>
    <t>Odstranění podkladů nebo krytů ručně s přemístěním hmot na skládku na vzdálenost do 3 m nebo s naložením na dopravní prostředek z betonu prostého, o tl. vrstvy do 100 mm</t>
  </si>
  <si>
    <t>1698764995</t>
  </si>
  <si>
    <t>https://podminky.urs.cz/item/CS_URS_2026_01/113107130</t>
  </si>
  <si>
    <t>"odstranění stáv.krytu předprostoru dle PD"</t>
  </si>
  <si>
    <t>"podklad pod litý asfalt"    189,20</t>
  </si>
  <si>
    <t>"doplnění poruš.živ.krytu"    8,00</t>
  </si>
  <si>
    <t>113107142</t>
  </si>
  <si>
    <t>Odstranění podkladů nebo krytů ručně s přemístěním hmot na skládku na vzdálenost do 3 m nebo s naložením na dopravní prostředek živičných, o tl. vrstvy přes 50 do 100 mm</t>
  </si>
  <si>
    <t>746881707</t>
  </si>
  <si>
    <t>https://podminky.urs.cz/item/CS_URS_2026_01/113107142</t>
  </si>
  <si>
    <t>"živice, litý asfalt"    58,00+(189,20-8,00)</t>
  </si>
  <si>
    <t>5</t>
  </si>
  <si>
    <t>119003227</t>
  </si>
  <si>
    <t>Pomocné konstrukce při zabezpečení výkopu svislé ocelové mobilní oplocení, výšky přes 1,5 do 2,2 m panely vyplněné dráty zřízení</t>
  </si>
  <si>
    <t>m</t>
  </si>
  <si>
    <t>1600779227</t>
  </si>
  <si>
    <t>https://podminky.urs.cz/item/CS_URS_2026_01/119003227</t>
  </si>
  <si>
    <t>"montáž mobilního staveništěního oplocení"</t>
  </si>
  <si>
    <t>"zamezení přístupu do prostoru staveniště"</t>
  </si>
  <si>
    <t>10,00+30,00+10,00</t>
  </si>
  <si>
    <t>6</t>
  </si>
  <si>
    <t>119003228</t>
  </si>
  <si>
    <t>Pomocné konstrukce při zabezpečení výkopu svislé ocelové mobilní oplocení, výšky přes 1,5 do 2,2 m panely vyplněné dráty odstranění</t>
  </si>
  <si>
    <t>429823311</t>
  </si>
  <si>
    <t>https://podminky.urs.cz/item/CS_URS_2026_01/119003228</t>
  </si>
  <si>
    <t>"demontáž mobilního staveništěního oplocení"</t>
  </si>
  <si>
    <t>7</t>
  </si>
  <si>
    <t>122457203</t>
  </si>
  <si>
    <t>Odkopávky a prokopávky nezapažené pro silnice a dálnice strojně v omezeném prostoru v hornině třídy těžitelnosti II do 100 m3</t>
  </si>
  <si>
    <t>m3</t>
  </si>
  <si>
    <t>1618516202</t>
  </si>
  <si>
    <t>https://podminky.urs.cz/item/CS_URS_2026_01/122457203</t>
  </si>
  <si>
    <t>"odstranění stáv.podkladních vrstev předprostoru dle PD, nová skladba celkem tl.35 cm"</t>
  </si>
  <si>
    <t>"dlažba okapových chodníků a lemů"    38,70*(0,35-0,05)</t>
  </si>
  <si>
    <t>"vstup ke hřišti školky"    6,00*(0,35-0,06)</t>
  </si>
  <si>
    <t>"živice, litý asfalt"    (58,00+181,20)*(0,35-0,20)</t>
  </si>
  <si>
    <t>"doplnění betonem"    8,00*(0,35-0,20)</t>
  </si>
  <si>
    <t>8</t>
  </si>
  <si>
    <t>132212132</t>
  </si>
  <si>
    <t>Hloubení nezapažených rýh šířky do 800 mm ručně s urovnáním dna do předepsaného profilu a spádu v hornině třídy těžitelnosti I skupiny 3 nesoudržných</t>
  </si>
  <si>
    <t>-1589272039</t>
  </si>
  <si>
    <t>https://podminky.urs.cz/item/CS_URS_2026_01/132212132</t>
  </si>
  <si>
    <t>"výkop pro uložení potrubí přípojky UV š. 0,60 m, prům.hl. 1,50 m vč.lože"</t>
  </si>
  <si>
    <t>"DN 160"    3,00*0,60*(1,50-0,35)</t>
  </si>
  <si>
    <t>9</t>
  </si>
  <si>
    <t>162751115</t>
  </si>
  <si>
    <t>Vodorovné přemístění výkopku nebo sypaniny po suchu na obvyklém dopravním prostředku, bez naložení výkopku, avšak se složením bez rozhrnutí z horniny třídy těžitelnosti I skupiny 1 až 3 na vzdálenost přes 7 000 do 8 000 m</t>
  </si>
  <si>
    <t>2012199015</t>
  </si>
  <si>
    <t>https://podminky.urs.cz/item/CS_URS_2026_01/162751115</t>
  </si>
  <si>
    <t>"převoz přebytku výkopku na skládku s poplatkem do 8 km"</t>
  </si>
  <si>
    <t>"odkopávky"     50,43</t>
  </si>
  <si>
    <t>"rýhy"    2,07</t>
  </si>
  <si>
    <t>10</t>
  </si>
  <si>
    <t>171152501</t>
  </si>
  <si>
    <t>Zhutnění podloží pod násypy z rostlé horniny třídy těžitelnosti I a II, skupiny 1 až 4 z hornin soudružných a nesoudržných</t>
  </si>
  <si>
    <t>1194231632</t>
  </si>
  <si>
    <t>https://podminky.urs.cz/item/CS_URS_2026_01/171152501</t>
  </si>
  <si>
    <t>"dno výkopu pro uložení potrubí"</t>
  </si>
  <si>
    <t>"DN 160"    3,00*0,60</t>
  </si>
  <si>
    <t>11</t>
  </si>
  <si>
    <t>171201231</t>
  </si>
  <si>
    <t>Poplatek za předání zeminy a kamení recyklačnímu zařízení zatříděné do Katalogu odpadů pod kódem 17 05 04</t>
  </si>
  <si>
    <t>t</t>
  </si>
  <si>
    <t>1832100292</t>
  </si>
  <si>
    <t>https://podminky.urs.cz/item/CS_URS_2026_01/171201231</t>
  </si>
  <si>
    <t>"poplatek za uložení přebyt.zeminy - 1,8 t/m3"</t>
  </si>
  <si>
    <t>52,50*1,80</t>
  </si>
  <si>
    <t>174151101</t>
  </si>
  <si>
    <t>Zásyp sypaninou z jakékoliv horniny strojně s uložením výkopku ve vrstvách se zhutněním jam, šachet, rýh nebo kolem objektů v těchto vykopávkách</t>
  </si>
  <si>
    <t>2069584083</t>
  </si>
  <si>
    <t>https://podminky.urs.cz/item/CS_URS_2026_01/174151101</t>
  </si>
  <si>
    <t>"výkop pro potrubí (po odpočtu objemu lože+obsypu)"</t>
  </si>
  <si>
    <t>2,07-(0,27+0,81)</t>
  </si>
  <si>
    <t>13</t>
  </si>
  <si>
    <t>M</t>
  </si>
  <si>
    <t>58344197</t>
  </si>
  <si>
    <t>štěrkodrť frakce 0/63</t>
  </si>
  <si>
    <t>512</t>
  </si>
  <si>
    <t>-653711845</t>
  </si>
  <si>
    <t>"dodávka materiálu pro dosypání rýh (komunikace) - 2,00 t/m3"</t>
  </si>
  <si>
    <t>0,99*2,0</t>
  </si>
  <si>
    <t>14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</si>
  <si>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</si>
  <si>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</si>
  <si>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-387100341</t>
  </si>
  <si>
    <t>https://podminky.urs.cz/item/CS_URS_2026_01/175111101</t>
  </si>
  <si>
    <t>"obsyp potrubí vhodným materiálem dle PD"</t>
  </si>
  <si>
    <t xml:space="preserve">"PVC DN 160; tl. 0,45 m" </t>
  </si>
  <si>
    <t>3,00*0,60*0,45</t>
  </si>
  <si>
    <t>15</t>
  </si>
  <si>
    <t>58337331</t>
  </si>
  <si>
    <t>štěrkopísek frakce 0/22</t>
  </si>
  <si>
    <t>1754061743</t>
  </si>
  <si>
    <t>"dodávka materiálu pro obsyp potrubí - 1,95t/m3"</t>
  </si>
  <si>
    <t>0,81*1,95</t>
  </si>
  <si>
    <t>16</t>
  </si>
  <si>
    <t>181951112</t>
  </si>
  <si>
    <t>Úprava pláně vyrovnáním výškových rozdílů strojně v hornině třídy těžitelnosti I, skupiny 1 až 3 se zhutněním</t>
  </si>
  <si>
    <t>1495922968</t>
  </si>
  <si>
    <t>https://podminky.urs.cz/item/CS_URS_2026_01/181951112</t>
  </si>
  <si>
    <t>"přehutnění a úprava pláně pro nové plochy předprostoru dle PD"</t>
  </si>
  <si>
    <t>291,90</t>
  </si>
  <si>
    <t>Svislé a kompletní konstrukce</t>
  </si>
  <si>
    <t>17</t>
  </si>
  <si>
    <t>359901211</t>
  </si>
  <si>
    <t>Monitoring stok (kamerový systém) jakékoli výšky nová kanalizace</t>
  </si>
  <si>
    <t>-447422509</t>
  </si>
  <si>
    <t>https://podminky.urs.cz/item/CS_URS_2026_01/359901211</t>
  </si>
  <si>
    <t>"provedení kontroly nové přípojky UV k hlav. řadu"</t>
  </si>
  <si>
    <t>"DN 160"    3,00</t>
  </si>
  <si>
    <t>Vodorovné konstrukce</t>
  </si>
  <si>
    <t>18</t>
  </si>
  <si>
    <t>451572111</t>
  </si>
  <si>
    <t>Lože pod potrubí, stoky a drobné objekty v otevřeném výkopu z kameniva drobného těženého 0 až 4 mm</t>
  </si>
  <si>
    <t>1979353640</t>
  </si>
  <si>
    <t>https://podminky.urs.cz/item/CS_URS_2026_01/451572111</t>
  </si>
  <si>
    <t>"lože trubního vedení - tl. 15 cm, přípojka nové UV"</t>
  </si>
  <si>
    <t>"DN 160"    3,00*0,60*0,15</t>
  </si>
  <si>
    <t>43</t>
  </si>
  <si>
    <t>Schodišťové konstrukce a rampy</t>
  </si>
  <si>
    <t>19</t>
  </si>
  <si>
    <t>430101901.FC</t>
  </si>
  <si>
    <t>Lokální drobné opravy vstupního schodiště</t>
  </si>
  <si>
    <t>soub</t>
  </si>
  <si>
    <t>vlastní</t>
  </si>
  <si>
    <t>1294187931</t>
  </si>
  <si>
    <t>P</t>
  </si>
  <si>
    <t xml:space="preserve">Poznámka k položce:_x000D_
Firemní položka._x000D_
Lokální opravy vstupního schodiště:_x000D_
- odsekání a odbourání degradovaného betonu poškozených stupňů a líce podstupnic schodiště_x000D_
- doplnění a oprava sanačním betonem a maltou_x000D_
- doplnění chybějícího obkladu stupňů_x000D_
- oprava a sjednocení nátěru líce podstupnic_x000D_
_x000D_
Cenová nabídka bude upřesněna konkrétním zhotovitelem dle vynaložených nákladů po odkrytí a posouzení skutečného rozsahu poškození při provádění prací._x000D_
Předpokládaná cena prací a dodávek pro nabídku je stanovena na 50 000,- Kč. </t>
  </si>
  <si>
    <t>"opravy vstupního schodiště"</t>
  </si>
  <si>
    <t>Komunikace pozemní</t>
  </si>
  <si>
    <t>20</t>
  </si>
  <si>
    <t>564871111</t>
  </si>
  <si>
    <t>Podklad ze štěrkodrti ŠD s rozprostřením a zhutněním plochy přes 100 m2, po zhutnění tl. 250 mm</t>
  </si>
  <si>
    <t>-872756088</t>
  </si>
  <si>
    <t>https://podminky.urs.cz/item/CS_URS_2026_01/564871111</t>
  </si>
  <si>
    <t>"nové podkladní vrstvy ze ŠD dle PD"</t>
  </si>
  <si>
    <t>"odečteno digitálně, výpočet SW"</t>
  </si>
  <si>
    <t>189,20+58,00+38,70+6,00</t>
  </si>
  <si>
    <t>596811311</t>
  </si>
  <si>
    <t>Kladení velkoformátové dlažby pozemních komunikací a komunikací pro pěší s ložem z kameniva tl. 40 mm, s vyplněním spár, s hutněním, vibrováním a se smetením přebytečného materiálu tl. do 100 mm, velikosti dlaždic do 0,5 m2, pro plochy do 300 m2</t>
  </si>
  <si>
    <t>-1181043982</t>
  </si>
  <si>
    <t>https://podminky.urs.cz/item/CS_URS_2026_01/596811311</t>
  </si>
  <si>
    <t>"dlažba plošná 500/500/50, typ dle PD nebo upřesněného návrhu architekta"</t>
  </si>
  <si>
    <t>22</t>
  </si>
  <si>
    <t>59246009</t>
  </si>
  <si>
    <t>dlažba plošná terasová betonová 500x500mm tl 50mm tryskaný povrch</t>
  </si>
  <si>
    <t>-1611499455</t>
  </si>
  <si>
    <t>"dodávka dlažby betonové dle PD, ztratné 1%"</t>
  </si>
  <si>
    <t>291,90*1,01</t>
  </si>
  <si>
    <t>"!!!konkrétní typ dlažby bude před zahájením výstavby odsouhlasen projektantem!!!"</t>
  </si>
  <si>
    <t>Trubní vedení</t>
  </si>
  <si>
    <t>23</t>
  </si>
  <si>
    <t>871313121</t>
  </si>
  <si>
    <t>Montáž kanalizačního potrubí z tvrdého PVC-U hladkého plnostěnného tuhost SN 8 DN 160</t>
  </si>
  <si>
    <t>-1067448496</t>
  </si>
  <si>
    <t>https://podminky.urs.cz/item/CS_URS_2026_01/871313121</t>
  </si>
  <si>
    <t>"DN 160 - přípojka nové UV ke stávajícímu řadu"    3,00</t>
  </si>
  <si>
    <t>24</t>
  </si>
  <si>
    <t>28611165</t>
  </si>
  <si>
    <t>trubka kanalizační PVC-U plnostěnná jednovrstvá DN 160x3000mm SN8</t>
  </si>
  <si>
    <t>1747193765</t>
  </si>
  <si>
    <t>"dodávka potrubí dle PD; ztratné 3%"</t>
  </si>
  <si>
    <t>"DN 160"   3,00*1,03</t>
  </si>
  <si>
    <t>25</t>
  </si>
  <si>
    <t>877310310</t>
  </si>
  <si>
    <t>Montáž tvarovek na kanalizačním plastovém potrubí z PP nebo PVC-U hladkého plnostěnného kolen, víček nebo hrdlových uzávěrů DN 150</t>
  </si>
  <si>
    <t>kus</t>
  </si>
  <si>
    <t>-922569383</t>
  </si>
  <si>
    <t>https://podminky.urs.cz/item/CS_URS_2026_01/877310310</t>
  </si>
  <si>
    <t>"kolena pro napojení přípojeky nové UV"</t>
  </si>
  <si>
    <t>1,00</t>
  </si>
  <si>
    <t>26</t>
  </si>
  <si>
    <t>28611361</t>
  </si>
  <si>
    <t>koleno kanalizační PVC KG 160x45°</t>
  </si>
  <si>
    <t>-2070126704</t>
  </si>
  <si>
    <t>"dodávka kolen pro připojení nové UV"</t>
  </si>
  <si>
    <t>27</t>
  </si>
  <si>
    <t>890311811</t>
  </si>
  <si>
    <t>Bourání šachet a jímek ručně velikosti obestavěného prostoru do 1,5 m3 ze železobetonu</t>
  </si>
  <si>
    <t>1732577272</t>
  </si>
  <si>
    <t>https://podminky.urs.cz/item/CS_URS_2026_01/890311811</t>
  </si>
  <si>
    <t>"vybourání stáv.UV k odvodňovacímu žlabu dle PdD"</t>
  </si>
  <si>
    <t>0,30</t>
  </si>
  <si>
    <t>28</t>
  </si>
  <si>
    <t>899132121</t>
  </si>
  <si>
    <t>Výměna (výšková úprava) poklopu kanalizačního s rámem pevným s ošetřením podkladních vrstev hloubky do 25 cm</t>
  </si>
  <si>
    <t>501197969</t>
  </si>
  <si>
    <t>https://podminky.urs.cz/item/CS_URS_2026_01/899132121</t>
  </si>
  <si>
    <t>"výšková úprava poklopů stáv.kanal. šachet v ploše předprostoru dle PD"</t>
  </si>
  <si>
    <t>29</t>
  </si>
  <si>
    <t>899202211</t>
  </si>
  <si>
    <t>Demontáž mříží litinových včetně rámů, hmotnosti jednotlivě přes 50 do 100 Kg</t>
  </si>
  <si>
    <t>-248089970</t>
  </si>
  <si>
    <t>https://podminky.urs.cz/item/CS_URS_2026_01/899202211</t>
  </si>
  <si>
    <t>"demontáž mříže s rámem bourané UV dle PD"</t>
  </si>
  <si>
    <t>30</t>
  </si>
  <si>
    <t>899997009.FP</t>
  </si>
  <si>
    <t>Připojení přípojky střešních svodů na stávající řad - přípojení do stávající šachty, UV nebo stávajícího řadu DK vč. dodávky veškerého potřebného materiálu a zajištění nepropustnosti spojů.</t>
  </si>
  <si>
    <t>-30518581</t>
  </si>
  <si>
    <t>Poznámka k položce:_x000D_
Firemní položka._x000D_
DN 160 - 200</t>
  </si>
  <si>
    <t>"napojení přípojky nové UV ke stávajícímu řadu DK dle PD"</t>
  </si>
  <si>
    <t>Ostatní konstrukce a práce, bourání</t>
  </si>
  <si>
    <t>31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</si>
  <si>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</si>
  <si>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</si>
  <si>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1930992727</t>
  </si>
  <si>
    <t>https://podminky.urs.cz/item/CS_URS_2026_01/916231213</t>
  </si>
  <si>
    <t>"osazení nové chodníkové obruby dle PD"</t>
  </si>
  <si>
    <t>"doplnění chybějících obrub - vstup ke školce"    6,00</t>
  </si>
  <si>
    <t>32</t>
  </si>
  <si>
    <t>59217017</t>
  </si>
  <si>
    <t>obrubník betonový chodníkový 1000x100x250mm</t>
  </si>
  <si>
    <t>1469419815</t>
  </si>
  <si>
    <t>"dodávka nových obrub - ztratné 1%"</t>
  </si>
  <si>
    <t>6,00*1,01</t>
  </si>
  <si>
    <t>33</t>
  </si>
  <si>
    <t>916991121</t>
  </si>
  <si>
    <t>Lože pod obrubníky, krajníky nebo obruby z dlažebních kostek z betonu prostého</t>
  </si>
  <si>
    <t>536648724</t>
  </si>
  <si>
    <t>https://podminky.urs.cz/item/CS_URS_2026_01/916991121</t>
  </si>
  <si>
    <t>"zesílené bet.lože pod obrubou"</t>
  </si>
  <si>
    <t>"obrubník chodníkový - 0,015 m3/m"</t>
  </si>
  <si>
    <t>6,00*0,015</t>
  </si>
  <si>
    <t>34</t>
  </si>
  <si>
    <t>935113111</t>
  </si>
  <si>
    <t>Osazení odvodňovacího žlabu s krycím roštem polymerbetonového šířky do 210 mm</t>
  </si>
  <si>
    <t>547878730</t>
  </si>
  <si>
    <t>https://podminky.urs.cz/item/CS_URS_2026_01/935113111</t>
  </si>
  <si>
    <t>"montáž a osazení nového odvod.žlabu dle PD"</t>
  </si>
  <si>
    <t>29,00</t>
  </si>
  <si>
    <t>35</t>
  </si>
  <si>
    <t>59227123</t>
  </si>
  <si>
    <t>čelo plné na začátek a konec odvodňovacího žlabu monolitického z polymerbetonu š 150mm</t>
  </si>
  <si>
    <t>904028668</t>
  </si>
  <si>
    <t>"dodávka koncových plných čel polymerbet.žlabu"</t>
  </si>
  <si>
    <t>1+1</t>
  </si>
  <si>
    <t>36</t>
  </si>
  <si>
    <t>59227114</t>
  </si>
  <si>
    <t>žlab odvodňovací s roštem bez spádu dna monolitický z polymerbetonu š 150mm</t>
  </si>
  <si>
    <t>-157804687</t>
  </si>
  <si>
    <t>"dodávka žlabu polymerbetonového vč. krycího roštu dle PD"</t>
  </si>
  <si>
    <t>37</t>
  </si>
  <si>
    <t>935923216</t>
  </si>
  <si>
    <t>Osazení odvodňovacího žlabu s krycím roštem vpusti pro žlab šířky do 210 mm</t>
  </si>
  <si>
    <t>1833374184</t>
  </si>
  <si>
    <t>https://podminky.urs.cz/item/CS_URS_2026_01/935923216</t>
  </si>
  <si>
    <t>"montáž a osazení vpusti nového odvod.žlabu dle PD"</t>
  </si>
  <si>
    <t>38</t>
  </si>
  <si>
    <t>59223075</t>
  </si>
  <si>
    <t>vpusť odtoková polymerbetonová s integrovaným těsněním a můstkovým litinovým roštem pro horizontální připojení potrubí 500x150x500</t>
  </si>
  <si>
    <t>-992793152</t>
  </si>
  <si>
    <t>"dodávka vpusti polymerbet.žlabu"</t>
  </si>
  <si>
    <t>39</t>
  </si>
  <si>
    <t>966008221</t>
  </si>
  <si>
    <t>Bourání odvodňovacího žlabu s odklizením a uložením vybouraného materiálu na skládku na vzdálenost do 10 m nebo s naložením na dopravní prostředek betonového nebo polymerbetonového s krycím roštem šířky do 200 mm</t>
  </si>
  <si>
    <t>1438126969</t>
  </si>
  <si>
    <t>https://podminky.urs.cz/item/CS_URS_2026_01/966008221</t>
  </si>
  <si>
    <t>"vybourání stáv.odvoňovacího žlabu dle PD"</t>
  </si>
  <si>
    <t>40</t>
  </si>
  <si>
    <t>985111211</t>
  </si>
  <si>
    <t>Odsekání vrstev betonu stěn, tloušťka odsekané vrstvy do 80 mm</t>
  </si>
  <si>
    <t>1148113351</t>
  </si>
  <si>
    <t>https://podminky.urs.cz/item/CS_URS_2026_01/985111211</t>
  </si>
  <si>
    <t>"odsekání - dočištění zbytků pův.podkl.betonu ze stěn a schodišťové konstrukce"</t>
  </si>
  <si>
    <t>"předpoklad 25 % přiléhajících ploch"</t>
  </si>
  <si>
    <t>108,80*0,25*0,25</t>
  </si>
  <si>
    <t>41</t>
  </si>
  <si>
    <t>999999102</t>
  </si>
  <si>
    <t>Příplatek za úpravu betonových obrub chodníkových seříznutím a dělením kolmým nebo šikmým pro vytvoření napojení v oblouku nebo zkrácení na požadovanou délku</t>
  </si>
  <si>
    <t>ks</t>
  </si>
  <si>
    <t>-88243378</t>
  </si>
  <si>
    <t>Poznámka k položce:_x000D_
Firemní položka</t>
  </si>
  <si>
    <t>"předpoklad 5% z celk.množství osazovaných obrub"</t>
  </si>
  <si>
    <t>6,00*0,05</t>
  </si>
  <si>
    <t>997</t>
  </si>
  <si>
    <t>Doprava suti a vybouraných hmot</t>
  </si>
  <si>
    <t>42</t>
  </si>
  <si>
    <t>997221561</t>
  </si>
  <si>
    <t>Vodorovná doprava suti bez naložení, ale se složením a s hrubým urovnáním z kusových materiálů, na vzdálenost do 1 km</t>
  </si>
  <si>
    <t>-1925511315</t>
  </si>
  <si>
    <t>https://podminky.urs.cz/item/CS_URS_2026_01/997221561</t>
  </si>
  <si>
    <t>"přesun suti na řízenou skládku k trvalému uložení s poplatkem  - do 8 km"</t>
  </si>
  <si>
    <t>"dlažba okapových chodníků a lemů"    9,869</t>
  </si>
  <si>
    <t>"vstup ke hřišti školky"    1,56</t>
  </si>
  <si>
    <t>"podklad pod litý asfalt + dopl.beton"    47,328</t>
  </si>
  <si>
    <t>"živice, litý asfalt"    52,624</t>
  </si>
  <si>
    <t>"UV odvod.žlabu"     0,576</t>
  </si>
  <si>
    <t>"odvodňovací žlab"     26,10</t>
  </si>
  <si>
    <t>"odsekaný beton"    1,278</t>
  </si>
  <si>
    <t>997221569</t>
  </si>
  <si>
    <t>Vodorovná doprava suti bez naložení, ale se složením a s hrubým urovnáním z kusových materiálů, na vzdálenost Příplatek k ceně za každý další započatý 1 km přes 1 km</t>
  </si>
  <si>
    <t>1260404969</t>
  </si>
  <si>
    <t>https://podminky.urs.cz/item/CS_URS_2026_01/997221569</t>
  </si>
  <si>
    <t>"přesun suti na řízenou skládku s poplatkem  - celkem do 8 km"</t>
  </si>
  <si>
    <t>139,335*7</t>
  </si>
  <si>
    <t>44</t>
  </si>
  <si>
    <t>997221861</t>
  </si>
  <si>
    <t>Poplatek za předání stavebního odpadu recyklačnímu zařízení z prostého betonu zatříděného do Katalogu odpadů pod kódem 17 01 01</t>
  </si>
  <si>
    <t>30889195</t>
  </si>
  <si>
    <t>https://podminky.urs.cz/item/CS_URS_2026_01/997221861</t>
  </si>
  <si>
    <t>"poplatek za uložení - skládkovné"</t>
  </si>
  <si>
    <t>45</t>
  </si>
  <si>
    <t>997221645</t>
  </si>
  <si>
    <t>Poplatek za uložení stavebního odpadu na skládce (skládkovné) asfaltového bez obsahu dehtu zatříděného do Katalogu odpadů pod kódem 17 03 02</t>
  </si>
  <si>
    <t>-1973341945</t>
  </si>
  <si>
    <t>https://podminky.urs.cz/item/CS_URS_2026_01/997221645</t>
  </si>
  <si>
    <t>998</t>
  </si>
  <si>
    <t>Přesun hmot</t>
  </si>
  <si>
    <t>46</t>
  </si>
  <si>
    <t>998223011</t>
  </si>
  <si>
    <t>Přesun hmot pro pozemní komunikace s krytem dlážděným dopravní vzdálenost do 200 m jakékoliv délky objektu</t>
  </si>
  <si>
    <t>-2073052663</t>
  </si>
  <si>
    <t>https://podminky.urs.cz/item/CS_URS_2026_01/998223011</t>
  </si>
  <si>
    <t>OST</t>
  </si>
  <si>
    <t>Ostatní</t>
  </si>
  <si>
    <t>700</t>
  </si>
  <si>
    <t>Městský mobiliář</t>
  </si>
  <si>
    <t>47</t>
  </si>
  <si>
    <t>700901901.FC</t>
  </si>
  <si>
    <t>D+M přístřešek na kola</t>
  </si>
  <si>
    <t>-1915503225</t>
  </si>
  <si>
    <t xml:space="preserve">Poznámka k položce:_x000D_
Firemní položka._x000D_
POložka obsahuje veškeré práce spojené s demontáží a vymístěním stávajícího přístřešku na kola a stojanu po dobu provádění úprav ploch předprostoru a jeho opětovnou montáží a umístění zpět na původní stanoviště. </t>
  </si>
  <si>
    <t>"stávající přístřešek na kola - demontáž a opětovná montáž po dokončení úpravy ploch"</t>
  </si>
  <si>
    <t>SO 901 -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</si>
  <si>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</si>
  <si>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</si>
  <si>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</si>
  <si>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</si>
  <si>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</si>
  <si>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Vedlejší rozpočtové náklady</t>
  </si>
  <si>
    <t>VRN1</t>
  </si>
  <si>
    <t>Průzkumné, geodetické a projektové práce</t>
  </si>
  <si>
    <t>012303000</t>
  </si>
  <si>
    <t>Zeměměřičské práce při provádění stavby</t>
  </si>
  <si>
    <t>-354828831</t>
  </si>
  <si>
    <t>https://podminky.urs.cz/item/CS_URS_2026_01/012303000</t>
  </si>
  <si>
    <t>"geodetické zaměření skutečného provedení stavby"</t>
  </si>
  <si>
    <t>013254000</t>
  </si>
  <si>
    <t>Dokumentace skutečného provedení stavby</t>
  </si>
  <si>
    <t>1095617000</t>
  </si>
  <si>
    <t>https://podminky.urs.cz/item/CS_URS_2026_01/013254000</t>
  </si>
  <si>
    <t>"dokumentace skutečného provedení stavby"</t>
  </si>
  <si>
    <t>VRN3</t>
  </si>
  <si>
    <t>Zařízení staveniště</t>
  </si>
  <si>
    <t>030001000</t>
  </si>
  <si>
    <t>1726555770</t>
  </si>
  <si>
    <t>https://podminky.urs.cz/item/CS_URS_2026_01/030001000</t>
  </si>
  <si>
    <t>Poznámka k položce:_x000D_
Poznámka k položce: 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</si>
  <si>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"Zřízení zařízení staveniště vč.případných nutných přípojek energií pro účely provedení stavby"</t>
  </si>
  <si>
    <t>032903000</t>
  </si>
  <si>
    <t>Náklady na provoz a údržbu vybavení staveniště</t>
  </si>
  <si>
    <t>-494786314</t>
  </si>
  <si>
    <t>https://podminky.urs.cz/item/CS_URS_2026_01/032903000</t>
  </si>
  <si>
    <t>Poznámka k položce:_x000D_
Poznámka k položce: Náklady na vybavení objektů zařízení staveniště,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</si>
  <si>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"provoz zařízení staveniště"</t>
  </si>
  <si>
    <t>039103000</t>
  </si>
  <si>
    <t>Rozebrání, bourání a odvoz zařízení staveniště</t>
  </si>
  <si>
    <t>1312257305</t>
  </si>
  <si>
    <t>https://podminky.urs.cz/item/CS_URS_2026_01/039103000</t>
  </si>
  <si>
    <t>Poznámka k položce:_x000D_
Poznámka k položce: Odstranění objektů zařízení staveniště včetně přípojek energií a jejich odvoz. Položka zahrnuje i náklady na úpravu povrchů po odstranění zařízení staveniště a úklid ploch, na kterých bylo zařízení staveniště provozováno</t>
  </si>
  <si>
    <t>"náklady spojené s odstraněním zařízení staveniště"</t>
  </si>
  <si>
    <t>VRN4</t>
  </si>
  <si>
    <t>Inženýrská činnost</t>
  </si>
  <si>
    <t>043002000</t>
  </si>
  <si>
    <t>Zkoušky a ostatní měření</t>
  </si>
  <si>
    <t>1280985390</t>
  </si>
  <si>
    <t>https://podminky.urs.cz/item/CS_URS_2026_01/043002000</t>
  </si>
  <si>
    <t>Poznámka k položce:_x000D_
Poznámka k položce: Náklady zhotovitele, související s prováděním zkoušek a revizí předepsaných technickými normami nebo objednatelem a které jsou pro provedení díla nezbytné.</t>
  </si>
  <si>
    <t xml:space="preserve">" dle ČSN , TP,TPG, ostatních předpisů, kompletní revize, kompletní tlakové zkoušky, zkoušky únosnosti, zhutnitelnosti apod. dle zadání objednatele </t>
  </si>
  <si>
    <t>045203000</t>
  </si>
  <si>
    <t>Kompletační činnost</t>
  </si>
  <si>
    <t>-1862778658</t>
  </si>
  <si>
    <t>https://podminky.urs.cz/item/CS_URS_2026_01/045203000</t>
  </si>
  <si>
    <t>"činnosti zhotovitele v průběhu stavby"</t>
  </si>
  <si>
    <t>" fotodokumentace stavby před a po stavbě- ucelené foto změny celé komunikace v jejím průběhu"</t>
  </si>
  <si>
    <t>" zařazení fotek do fotoalba v časové souslednosti s popisem činností a číslem objektu"</t>
  </si>
  <si>
    <t>049103000</t>
  </si>
  <si>
    <t>Náklady vzniklé v souvislosti s realizací stavby</t>
  </si>
  <si>
    <t>-20877819</t>
  </si>
  <si>
    <t>https://podminky.urs.cz/item/CS_URS_2026_01/049103000</t>
  </si>
  <si>
    <t>"dokladová část dodavatele stavby - evid. odpadů, staveb. deník aj."</t>
  </si>
  <si>
    <t>VRN9</t>
  </si>
  <si>
    <t>Ostatní náklady</t>
  </si>
  <si>
    <t>091002000</t>
  </si>
  <si>
    <t>Ostatní náklady související s objektem</t>
  </si>
  <si>
    <t>1266104103</t>
  </si>
  <si>
    <t>https://podminky.urs.cz/item/CS_URS_2026_01/091002000</t>
  </si>
  <si>
    <t>" vytýčení stávajících podzemních inženýrských sítí před zahájením zemních prací a přeložek"</t>
  </si>
  <si>
    <t>091103000</t>
  </si>
  <si>
    <t>Stroje a zařízení nevyžadující montáž</t>
  </si>
  <si>
    <t>%</t>
  </si>
  <si>
    <t>1024</t>
  </si>
  <si>
    <t>-1994047273</t>
  </si>
  <si>
    <t>https://podminky.urs.cz/item/CS_URS_2026_01/091103000</t>
  </si>
  <si>
    <t>"příplatek za ztížení prací z důvodu omezeného přístupu těžké mechanizace"</t>
  </si>
  <si>
    <t>"!!!určeno stanoveným procentem - 3% z předpokládané celkové ceny díla!!!"</t>
  </si>
  <si>
    <t>"základna - zaokrouhleno na celé tis.Kč bez DPH"</t>
  </si>
  <si>
    <t>1398000,00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</si>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</sst>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175111101" TargetMode="External"/><Relationship Id="rId18" Type="http://schemas.openxmlformats.org/officeDocument/2006/relationships/hyperlink" Target="https://podminky.urs.cz/item/CS_URS_2026_01/596811311" TargetMode="External"/><Relationship Id="rId26" Type="http://schemas.openxmlformats.org/officeDocument/2006/relationships/hyperlink" Target="https://podminky.urs.cz/item/CS_URS_2026_01/935113111" TargetMode="External"/><Relationship Id="rId3" Type="http://schemas.openxmlformats.org/officeDocument/2006/relationships/hyperlink" Target="https://podminky.urs.cz/item/CS_URS_2026_01/113107130" TargetMode="External"/><Relationship Id="rId21" Type="http://schemas.openxmlformats.org/officeDocument/2006/relationships/hyperlink" Target="https://podminky.urs.cz/item/CS_URS_2026_01/890311811" TargetMode="External"/><Relationship Id="rId34" Type="http://schemas.openxmlformats.org/officeDocument/2006/relationships/hyperlink" Target="https://podminky.urs.cz/item/CS_URS_2026_01/998223011" TargetMode="External"/><Relationship Id="rId7" Type="http://schemas.openxmlformats.org/officeDocument/2006/relationships/hyperlink" Target="https://podminky.urs.cz/item/CS_URS_2026_01/122457203" TargetMode="External"/><Relationship Id="rId12" Type="http://schemas.openxmlformats.org/officeDocument/2006/relationships/hyperlink" Target="https://podminky.urs.cz/item/CS_URS_2026_01/174151101" TargetMode="External"/><Relationship Id="rId17" Type="http://schemas.openxmlformats.org/officeDocument/2006/relationships/hyperlink" Target="https://podminky.urs.cz/item/CS_URS_2026_01/564871111" TargetMode="External"/><Relationship Id="rId25" Type="http://schemas.openxmlformats.org/officeDocument/2006/relationships/hyperlink" Target="https://podminky.urs.cz/item/CS_URS_2026_01/916991121" TargetMode="External"/><Relationship Id="rId33" Type="http://schemas.openxmlformats.org/officeDocument/2006/relationships/hyperlink" Target="https://podminky.urs.cz/item/CS_URS_2026_01/997221645" TargetMode="External"/><Relationship Id="rId2" Type="http://schemas.openxmlformats.org/officeDocument/2006/relationships/hyperlink" Target="https://podminky.urs.cz/item/CS_URS_2026_01/113106123" TargetMode="External"/><Relationship Id="rId16" Type="http://schemas.openxmlformats.org/officeDocument/2006/relationships/hyperlink" Target="https://podminky.urs.cz/item/CS_URS_2026_01/451572111" TargetMode="External"/><Relationship Id="rId20" Type="http://schemas.openxmlformats.org/officeDocument/2006/relationships/hyperlink" Target="https://podminky.urs.cz/item/CS_URS_2026_01/877310310" TargetMode="External"/><Relationship Id="rId29" Type="http://schemas.openxmlformats.org/officeDocument/2006/relationships/hyperlink" Target="https://podminky.urs.cz/item/CS_URS_2026_01/985111211" TargetMode="External"/><Relationship Id="rId1" Type="http://schemas.openxmlformats.org/officeDocument/2006/relationships/hyperlink" Target="https://podminky.urs.cz/item/CS_URS_2026_01/113106121" TargetMode="External"/><Relationship Id="rId6" Type="http://schemas.openxmlformats.org/officeDocument/2006/relationships/hyperlink" Target="https://podminky.urs.cz/item/CS_URS_2026_01/119003228" TargetMode="External"/><Relationship Id="rId11" Type="http://schemas.openxmlformats.org/officeDocument/2006/relationships/hyperlink" Target="https://podminky.urs.cz/item/CS_URS_2026_01/171201231" TargetMode="External"/><Relationship Id="rId24" Type="http://schemas.openxmlformats.org/officeDocument/2006/relationships/hyperlink" Target="https://podminky.urs.cz/item/CS_URS_2026_01/916231213" TargetMode="External"/><Relationship Id="rId32" Type="http://schemas.openxmlformats.org/officeDocument/2006/relationships/hyperlink" Target="https://podminky.urs.cz/item/CS_URS_2026_01/997221861" TargetMode="External"/><Relationship Id="rId5" Type="http://schemas.openxmlformats.org/officeDocument/2006/relationships/hyperlink" Target="https://podminky.urs.cz/item/CS_URS_2026_01/119003227" TargetMode="External"/><Relationship Id="rId15" Type="http://schemas.openxmlformats.org/officeDocument/2006/relationships/hyperlink" Target="https://podminky.urs.cz/item/CS_URS_2026_01/359901211" TargetMode="External"/><Relationship Id="rId23" Type="http://schemas.openxmlformats.org/officeDocument/2006/relationships/hyperlink" Target="https://podminky.urs.cz/item/CS_URS_2026_01/899202211" TargetMode="External"/><Relationship Id="rId28" Type="http://schemas.openxmlformats.org/officeDocument/2006/relationships/hyperlink" Target="https://podminky.urs.cz/item/CS_URS_2026_01/966008221" TargetMode="External"/><Relationship Id="rId36" Type="http://schemas.openxmlformats.org/officeDocument/2006/relationships/drawing" Target="../drawings/drawing2.xml"/><Relationship Id="rId10" Type="http://schemas.openxmlformats.org/officeDocument/2006/relationships/hyperlink" Target="https://podminky.urs.cz/item/CS_URS_2026_01/171152501" TargetMode="External"/><Relationship Id="rId19" Type="http://schemas.openxmlformats.org/officeDocument/2006/relationships/hyperlink" Target="https://podminky.urs.cz/item/CS_URS_2026_01/871313121" TargetMode="External"/><Relationship Id="rId31" Type="http://schemas.openxmlformats.org/officeDocument/2006/relationships/hyperlink" Target="https://podminky.urs.cz/item/CS_URS_2026_01/997221569" TargetMode="External"/><Relationship Id="rId4" Type="http://schemas.openxmlformats.org/officeDocument/2006/relationships/hyperlink" Target="https://podminky.urs.cz/item/CS_URS_2026_01/113107142" TargetMode="External"/><Relationship Id="rId9" Type="http://schemas.openxmlformats.org/officeDocument/2006/relationships/hyperlink" Target="https://podminky.urs.cz/item/CS_URS_2026_01/162751115" TargetMode="External"/><Relationship Id="rId14" Type="http://schemas.openxmlformats.org/officeDocument/2006/relationships/hyperlink" Target="https://podminky.urs.cz/item/CS_URS_2026_01/181951112" TargetMode="External"/><Relationship Id="rId22" Type="http://schemas.openxmlformats.org/officeDocument/2006/relationships/hyperlink" Target="https://podminky.urs.cz/item/CS_URS_2026_01/899132121" TargetMode="External"/><Relationship Id="rId27" Type="http://schemas.openxmlformats.org/officeDocument/2006/relationships/hyperlink" Target="https://podminky.urs.cz/item/CS_URS_2026_01/935923216" TargetMode="External"/><Relationship Id="rId30" Type="http://schemas.openxmlformats.org/officeDocument/2006/relationships/hyperlink" Target="https://podminky.urs.cz/item/CS_URS_2026_01/997221561" TargetMode="External"/><Relationship Id="rId35" Type="http://schemas.openxmlformats.org/officeDocument/2006/relationships/printerSettings" Target="../printerSettings/printerSettings2.bin"/><Relationship Id="rId8" Type="http://schemas.openxmlformats.org/officeDocument/2006/relationships/hyperlink" Target="https://podminky.urs.cz/item/CS_URS_2026_01/13221213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6_01/049103000" TargetMode="External"/><Relationship Id="rId3" Type="http://schemas.openxmlformats.org/officeDocument/2006/relationships/hyperlink" Target="https://podminky.urs.cz/item/CS_URS_2026_01/030001000" TargetMode="External"/><Relationship Id="rId7" Type="http://schemas.openxmlformats.org/officeDocument/2006/relationships/hyperlink" Target="https://podminky.urs.cz/item/CS_URS_2026_01/045203000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s://podminky.urs.cz/item/CS_URS_2026_01/013254000" TargetMode="External"/><Relationship Id="rId1" Type="http://schemas.openxmlformats.org/officeDocument/2006/relationships/hyperlink" Target="https://podminky.urs.cz/item/CS_URS_2026_01/012303000" TargetMode="External"/><Relationship Id="rId6" Type="http://schemas.openxmlformats.org/officeDocument/2006/relationships/hyperlink" Target="https://podminky.urs.cz/item/CS_URS_2026_01/043002000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podminky.urs.cz/item/CS_URS_2026_01/039103000" TargetMode="External"/><Relationship Id="rId10" Type="http://schemas.openxmlformats.org/officeDocument/2006/relationships/hyperlink" Target="https://podminky.urs.cz/item/CS_URS_2026_01/091103000" TargetMode="External"/><Relationship Id="rId4" Type="http://schemas.openxmlformats.org/officeDocument/2006/relationships/hyperlink" Target="https://podminky.urs.cz/item/CS_URS_2026_01/032903000" TargetMode="External"/><Relationship Id="rId9" Type="http://schemas.openxmlformats.org/officeDocument/2006/relationships/hyperlink" Target="https://podminky.urs.cz/item/CS_URS_2026_01/0910020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>
      <selection activeCell="Y11" sqref="Y11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8" t="s">
        <v>14</v>
      </c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R5" s="20"/>
      <c r="BE5" s="265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70" t="s">
        <v>17</v>
      </c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R6" s="20"/>
      <c r="BE6" s="266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6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66"/>
      <c r="BS8" s="17" t="s">
        <v>6</v>
      </c>
    </row>
    <row r="9" spans="1:74" ht="14.45" customHeight="1">
      <c r="B9" s="20"/>
      <c r="AR9" s="20"/>
      <c r="BE9" s="266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27</v>
      </c>
      <c r="AR10" s="20"/>
      <c r="BE10" s="266"/>
      <c r="BS10" s="17" t="s">
        <v>6</v>
      </c>
    </row>
    <row r="11" spans="1:74" ht="18.399999999999999" customHeight="1">
      <c r="B11" s="20"/>
      <c r="E11" s="25" t="s">
        <v>28</v>
      </c>
      <c r="AK11" s="27" t="s">
        <v>29</v>
      </c>
      <c r="AN11" s="25" t="s">
        <v>30</v>
      </c>
      <c r="AR11" s="20"/>
      <c r="BE11" s="266"/>
      <c r="BS11" s="17" t="s">
        <v>6</v>
      </c>
    </row>
    <row r="12" spans="1:74" ht="6.95" customHeight="1">
      <c r="B12" s="20"/>
      <c r="AR12" s="20"/>
      <c r="BE12" s="266"/>
      <c r="BS12" s="17" t="s">
        <v>6</v>
      </c>
    </row>
    <row r="13" spans="1:74" ht="12" customHeight="1">
      <c r="B13" s="20"/>
      <c r="D13" s="27" t="s">
        <v>31</v>
      </c>
      <c r="AK13" s="27" t="s">
        <v>26</v>
      </c>
      <c r="AN13" s="29" t="s">
        <v>32</v>
      </c>
      <c r="AR13" s="20"/>
      <c r="BE13" s="266"/>
      <c r="BS13" s="17" t="s">
        <v>6</v>
      </c>
    </row>
    <row r="14" spans="1:74" ht="12.75">
      <c r="B14" s="20"/>
      <c r="E14" s="271" t="s">
        <v>32</v>
      </c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" t="s">
        <v>29</v>
      </c>
      <c r="AN14" s="29" t="s">
        <v>32</v>
      </c>
      <c r="AR14" s="20"/>
      <c r="BE14" s="266"/>
      <c r="BS14" s="17" t="s">
        <v>6</v>
      </c>
    </row>
    <row r="15" spans="1:74" ht="6.95" customHeight="1">
      <c r="B15" s="20"/>
      <c r="AR15" s="20"/>
      <c r="BE15" s="266"/>
      <c r="BS15" s="17" t="s">
        <v>4</v>
      </c>
    </row>
    <row r="16" spans="1:74" ht="12" customHeight="1">
      <c r="B16" s="20"/>
      <c r="D16" s="27" t="s">
        <v>33</v>
      </c>
      <c r="AK16" s="27" t="s">
        <v>26</v>
      </c>
      <c r="AN16" s="25" t="s">
        <v>34</v>
      </c>
      <c r="AR16" s="20"/>
      <c r="BE16" s="266"/>
      <c r="BS16" s="17" t="s">
        <v>4</v>
      </c>
    </row>
    <row r="17" spans="2:71" ht="18.399999999999999" customHeight="1">
      <c r="B17" s="20"/>
      <c r="E17" s="25" t="s">
        <v>35</v>
      </c>
      <c r="AK17" s="27" t="s">
        <v>29</v>
      </c>
      <c r="AN17" s="25" t="s">
        <v>36</v>
      </c>
      <c r="AR17" s="20"/>
      <c r="BE17" s="266"/>
      <c r="BS17" s="17" t="s">
        <v>37</v>
      </c>
    </row>
    <row r="18" spans="2:71" ht="6.95" customHeight="1">
      <c r="B18" s="20"/>
      <c r="AR18" s="20"/>
      <c r="BE18" s="266"/>
      <c r="BS18" s="17" t="s">
        <v>6</v>
      </c>
    </row>
    <row r="19" spans="2:71" ht="12" customHeight="1">
      <c r="B19" s="20"/>
      <c r="D19" s="27" t="s">
        <v>38</v>
      </c>
      <c r="AK19" s="27" t="s">
        <v>26</v>
      </c>
      <c r="AN19" s="25" t="s">
        <v>19</v>
      </c>
      <c r="AR19" s="20"/>
      <c r="BE19" s="266"/>
      <c r="BS19" s="17" t="s">
        <v>6</v>
      </c>
    </row>
    <row r="20" spans="2:71" ht="18.399999999999999" customHeight="1">
      <c r="B20" s="20"/>
      <c r="E20" s="25" t="s">
        <v>39</v>
      </c>
      <c r="AK20" s="27" t="s">
        <v>29</v>
      </c>
      <c r="AN20" s="25" t="s">
        <v>19</v>
      </c>
      <c r="AR20" s="20"/>
      <c r="BE20" s="266"/>
      <c r="BS20" s="17" t="s">
        <v>4</v>
      </c>
    </row>
    <row r="21" spans="2:71" ht="6.95" customHeight="1">
      <c r="B21" s="20"/>
      <c r="AR21" s="20"/>
      <c r="BE21" s="266"/>
    </row>
    <row r="22" spans="2:71" ht="12" customHeight="1">
      <c r="B22" s="20"/>
      <c r="D22" s="27" t="s">
        <v>40</v>
      </c>
      <c r="AR22" s="20"/>
      <c r="BE22" s="266"/>
    </row>
    <row r="23" spans="2:71" ht="54" customHeight="1">
      <c r="B23" s="20"/>
      <c r="E23" s="273" t="s">
        <v>41</v>
      </c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R23" s="20"/>
      <c r="BE23" s="266"/>
    </row>
    <row r="24" spans="2:71" ht="6.95" customHeight="1">
      <c r="B24" s="20"/>
      <c r="AR24" s="20"/>
      <c r="BE24" s="266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6"/>
    </row>
    <row r="26" spans="2:71" s="1" customFormat="1" ht="20.100000000000001" customHeight="1">
      <c r="B26" s="32"/>
      <c r="D26" s="33" t="s">
        <v>42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4">
        <f>ROUND(AG54,2)</f>
        <v>0</v>
      </c>
      <c r="AL26" s="275"/>
      <c r="AM26" s="275"/>
      <c r="AN26" s="275"/>
      <c r="AO26" s="275"/>
      <c r="AR26" s="32"/>
      <c r="BE26" s="266"/>
    </row>
    <row r="27" spans="2:71" s="1" customFormat="1" ht="6.95" customHeight="1">
      <c r="B27" s="32"/>
      <c r="AR27" s="32"/>
      <c r="BE27" s="266"/>
    </row>
    <row r="28" spans="2:71" s="1" customFormat="1" ht="12.75">
      <c r="B28" s="32"/>
      <c r="L28" s="276" t="s">
        <v>43</v>
      </c>
      <c r="M28" s="276"/>
      <c r="N28" s="276"/>
      <c r="O28" s="276"/>
      <c r="P28" s="276"/>
      <c r="W28" s="276" t="s">
        <v>44</v>
      </c>
      <c r="X28" s="276"/>
      <c r="Y28" s="276"/>
      <c r="Z28" s="276"/>
      <c r="AA28" s="276"/>
      <c r="AB28" s="276"/>
      <c r="AC28" s="276"/>
      <c r="AD28" s="276"/>
      <c r="AE28" s="276"/>
      <c r="AK28" s="276" t="s">
        <v>45</v>
      </c>
      <c r="AL28" s="276"/>
      <c r="AM28" s="276"/>
      <c r="AN28" s="276"/>
      <c r="AO28" s="276"/>
      <c r="AR28" s="32"/>
      <c r="BE28" s="266"/>
    </row>
    <row r="29" spans="2:71" s="2" customFormat="1" ht="14.45" customHeight="1">
      <c r="B29" s="36"/>
      <c r="D29" s="27" t="s">
        <v>46</v>
      </c>
      <c r="F29" s="27" t="s">
        <v>47</v>
      </c>
      <c r="L29" s="279">
        <v>0.21</v>
      </c>
      <c r="M29" s="278"/>
      <c r="N29" s="278"/>
      <c r="O29" s="278"/>
      <c r="P29" s="278"/>
      <c r="W29" s="277">
        <f>ROUND(AZ54, 2)</f>
        <v>0</v>
      </c>
      <c r="X29" s="278"/>
      <c r="Y29" s="278"/>
      <c r="Z29" s="278"/>
      <c r="AA29" s="278"/>
      <c r="AB29" s="278"/>
      <c r="AC29" s="278"/>
      <c r="AD29" s="278"/>
      <c r="AE29" s="278"/>
      <c r="AK29" s="277">
        <f>ROUND(AV54, 2)</f>
        <v>0</v>
      </c>
      <c r="AL29" s="278"/>
      <c r="AM29" s="278"/>
      <c r="AN29" s="278"/>
      <c r="AO29" s="278"/>
      <c r="AR29" s="36"/>
      <c r="BE29" s="267"/>
    </row>
    <row r="30" spans="2:71" s="2" customFormat="1" ht="14.45" customHeight="1">
      <c r="B30" s="36"/>
      <c r="F30" s="27" t="s">
        <v>48</v>
      </c>
      <c r="L30" s="279">
        <v>0.12</v>
      </c>
      <c r="M30" s="278"/>
      <c r="N30" s="278"/>
      <c r="O30" s="278"/>
      <c r="P30" s="278"/>
      <c r="W30" s="277">
        <f>ROUND(BA54, 2)</f>
        <v>0</v>
      </c>
      <c r="X30" s="278"/>
      <c r="Y30" s="278"/>
      <c r="Z30" s="278"/>
      <c r="AA30" s="278"/>
      <c r="AB30" s="278"/>
      <c r="AC30" s="278"/>
      <c r="AD30" s="278"/>
      <c r="AE30" s="278"/>
      <c r="AK30" s="277">
        <f>ROUND(AW54, 2)</f>
        <v>0</v>
      </c>
      <c r="AL30" s="278"/>
      <c r="AM30" s="278"/>
      <c r="AN30" s="278"/>
      <c r="AO30" s="278"/>
      <c r="AR30" s="36"/>
      <c r="BE30" s="267"/>
    </row>
    <row r="31" spans="2:71" s="2" customFormat="1" ht="14.45" hidden="1" customHeight="1">
      <c r="B31" s="36"/>
      <c r="F31" s="27" t="s">
        <v>49</v>
      </c>
      <c r="L31" s="279">
        <v>0.21</v>
      </c>
      <c r="M31" s="278"/>
      <c r="N31" s="278"/>
      <c r="O31" s="278"/>
      <c r="P31" s="278"/>
      <c r="W31" s="277">
        <f>ROUND(BB54, 2)</f>
        <v>0</v>
      </c>
      <c r="X31" s="278"/>
      <c r="Y31" s="278"/>
      <c r="Z31" s="278"/>
      <c r="AA31" s="278"/>
      <c r="AB31" s="278"/>
      <c r="AC31" s="278"/>
      <c r="AD31" s="278"/>
      <c r="AE31" s="278"/>
      <c r="AK31" s="277">
        <v>0</v>
      </c>
      <c r="AL31" s="278"/>
      <c r="AM31" s="278"/>
      <c r="AN31" s="278"/>
      <c r="AO31" s="278"/>
      <c r="AR31" s="36"/>
      <c r="BE31" s="267"/>
    </row>
    <row r="32" spans="2:71" s="2" customFormat="1" ht="14.45" hidden="1" customHeight="1">
      <c r="B32" s="36"/>
      <c r="F32" s="27" t="s">
        <v>50</v>
      </c>
      <c r="L32" s="279">
        <v>0.12</v>
      </c>
      <c r="M32" s="278"/>
      <c r="N32" s="278"/>
      <c r="O32" s="278"/>
      <c r="P32" s="278"/>
      <c r="W32" s="277">
        <f>ROUND(BC54, 2)</f>
        <v>0</v>
      </c>
      <c r="X32" s="278"/>
      <c r="Y32" s="278"/>
      <c r="Z32" s="278"/>
      <c r="AA32" s="278"/>
      <c r="AB32" s="278"/>
      <c r="AC32" s="278"/>
      <c r="AD32" s="278"/>
      <c r="AE32" s="278"/>
      <c r="AK32" s="277">
        <v>0</v>
      </c>
      <c r="AL32" s="278"/>
      <c r="AM32" s="278"/>
      <c r="AN32" s="278"/>
      <c r="AO32" s="278"/>
      <c r="AR32" s="36"/>
      <c r="BE32" s="267"/>
    </row>
    <row r="33" spans="2:44" s="2" customFormat="1" ht="14.45" hidden="1" customHeight="1">
      <c r="B33" s="36"/>
      <c r="F33" s="27" t="s">
        <v>51</v>
      </c>
      <c r="L33" s="279">
        <v>0</v>
      </c>
      <c r="M33" s="278"/>
      <c r="N33" s="278"/>
      <c r="O33" s="278"/>
      <c r="P33" s="278"/>
      <c r="W33" s="277">
        <f>ROUND(BD54, 2)</f>
        <v>0</v>
      </c>
      <c r="X33" s="278"/>
      <c r="Y33" s="278"/>
      <c r="Z33" s="278"/>
      <c r="AA33" s="278"/>
      <c r="AB33" s="278"/>
      <c r="AC33" s="278"/>
      <c r="AD33" s="278"/>
      <c r="AE33" s="278"/>
      <c r="AK33" s="277">
        <v>0</v>
      </c>
      <c r="AL33" s="278"/>
      <c r="AM33" s="278"/>
      <c r="AN33" s="278"/>
      <c r="AO33" s="278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52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53</v>
      </c>
      <c r="U35" s="39"/>
      <c r="V35" s="39"/>
      <c r="W35" s="39"/>
      <c r="X35" s="280" t="s">
        <v>54</v>
      </c>
      <c r="Y35" s="281"/>
      <c r="Z35" s="281"/>
      <c r="AA35" s="281"/>
      <c r="AB35" s="281"/>
      <c r="AC35" s="39"/>
      <c r="AD35" s="39"/>
      <c r="AE35" s="39"/>
      <c r="AF35" s="39"/>
      <c r="AG35" s="39"/>
      <c r="AH35" s="39"/>
      <c r="AI35" s="39"/>
      <c r="AJ35" s="39"/>
      <c r="AK35" s="282">
        <f>SUM(AK26:AK33)</f>
        <v>0</v>
      </c>
      <c r="AL35" s="281"/>
      <c r="AM35" s="281"/>
      <c r="AN35" s="281"/>
      <c r="AO35" s="283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55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1236-25/3-S</v>
      </c>
      <c r="AR44" s="45"/>
    </row>
    <row r="45" spans="2:44" s="4" customFormat="1" ht="36.950000000000003" customHeight="1">
      <c r="B45" s="46"/>
      <c r="C45" s="47" t="s">
        <v>16</v>
      </c>
      <c r="L45" s="284" t="str">
        <f>K6</f>
        <v>Předprostor IV.ZŠ, Šumperk</v>
      </c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285"/>
      <c r="AL45" s="285"/>
      <c r="AM45" s="285"/>
      <c r="AN45" s="285"/>
      <c r="AO45" s="285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k.ú. Šumperk</v>
      </c>
      <c r="AI47" s="27" t="s">
        <v>23</v>
      </c>
      <c r="AM47" s="286" t="str">
        <f>IF(AN8= "","",AN8)</f>
        <v>19. 2. 2026</v>
      </c>
      <c r="AN47" s="286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25</v>
      </c>
      <c r="L49" s="3" t="str">
        <f>IF(E11= "","",E11)</f>
        <v>Město Šumperk</v>
      </c>
      <c r="AI49" s="27" t="s">
        <v>33</v>
      </c>
      <c r="AM49" s="287" t="str">
        <f>IF(E17="","",E17)</f>
        <v>Cekr CZ s.r.o.</v>
      </c>
      <c r="AN49" s="288"/>
      <c r="AO49" s="288"/>
      <c r="AP49" s="288"/>
      <c r="AR49" s="32"/>
      <c r="AS49" s="289" t="s">
        <v>56</v>
      </c>
      <c r="AT49" s="290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25.7" customHeight="1">
      <c r="B50" s="32"/>
      <c r="C50" s="27" t="s">
        <v>31</v>
      </c>
      <c r="L50" s="3" t="str">
        <f>IF(E14= "Vyplň údaj","",E14)</f>
        <v/>
      </c>
      <c r="AI50" s="27" t="s">
        <v>38</v>
      </c>
      <c r="AM50" s="287" t="str">
        <f>IF(E20="","",E20)</f>
        <v>Jan Zamykal, Cekr CZ s.r.o., CS 2026/I</v>
      </c>
      <c r="AN50" s="288"/>
      <c r="AO50" s="288"/>
      <c r="AP50" s="288"/>
      <c r="AR50" s="32"/>
      <c r="AS50" s="291"/>
      <c r="AT50" s="292"/>
      <c r="BD50" s="53"/>
    </row>
    <row r="51" spans="1:91" s="1" customFormat="1" ht="10.9" customHeight="1">
      <c r="B51" s="32"/>
      <c r="AR51" s="32"/>
      <c r="AS51" s="291"/>
      <c r="AT51" s="292"/>
      <c r="BD51" s="53"/>
    </row>
    <row r="52" spans="1:91" s="1" customFormat="1" ht="29.25" customHeight="1">
      <c r="B52" s="32"/>
      <c r="C52" s="293" t="s">
        <v>57</v>
      </c>
      <c r="D52" s="294"/>
      <c r="E52" s="294"/>
      <c r="F52" s="294"/>
      <c r="G52" s="294"/>
      <c r="H52" s="54"/>
      <c r="I52" s="295" t="s">
        <v>58</v>
      </c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6" t="s">
        <v>59</v>
      </c>
      <c r="AH52" s="294"/>
      <c r="AI52" s="294"/>
      <c r="AJ52" s="294"/>
      <c r="AK52" s="294"/>
      <c r="AL52" s="294"/>
      <c r="AM52" s="294"/>
      <c r="AN52" s="295" t="s">
        <v>60</v>
      </c>
      <c r="AO52" s="294"/>
      <c r="AP52" s="294"/>
      <c r="AQ52" s="55" t="s">
        <v>61</v>
      </c>
      <c r="AR52" s="32"/>
      <c r="AS52" s="56" t="s">
        <v>62</v>
      </c>
      <c r="AT52" s="57" t="s">
        <v>63</v>
      </c>
      <c r="AU52" s="57" t="s">
        <v>64</v>
      </c>
      <c r="AV52" s="57" t="s">
        <v>65</v>
      </c>
      <c r="AW52" s="57" t="s">
        <v>66</v>
      </c>
      <c r="AX52" s="57" t="s">
        <v>67</v>
      </c>
      <c r="AY52" s="57" t="s">
        <v>68</v>
      </c>
      <c r="AZ52" s="57" t="s">
        <v>69</v>
      </c>
      <c r="BA52" s="57" t="s">
        <v>70</v>
      </c>
      <c r="BB52" s="57" t="s">
        <v>71</v>
      </c>
      <c r="BC52" s="57" t="s">
        <v>72</v>
      </c>
      <c r="BD52" s="58" t="s">
        <v>73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74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300">
        <f>ROUND(SUM(AG55:AG56),2)</f>
        <v>0</v>
      </c>
      <c r="AH54" s="300"/>
      <c r="AI54" s="300"/>
      <c r="AJ54" s="300"/>
      <c r="AK54" s="300"/>
      <c r="AL54" s="300"/>
      <c r="AM54" s="300"/>
      <c r="AN54" s="301">
        <f>SUM(AG54,AT54)</f>
        <v>0</v>
      </c>
      <c r="AO54" s="301"/>
      <c r="AP54" s="301"/>
      <c r="AQ54" s="64" t="s">
        <v>19</v>
      </c>
      <c r="AR54" s="60"/>
      <c r="AS54" s="65">
        <f>ROUND(SUM(AS55:AS56),2)</f>
        <v>0</v>
      </c>
      <c r="AT54" s="66">
        <f>ROUND(SUM(AV54:AW54),2)</f>
        <v>0</v>
      </c>
      <c r="AU54" s="67">
        <f>ROUND(SUM(AU55:AU56),5)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ROUND(SUM(AZ55:AZ56),2)</f>
        <v>0</v>
      </c>
      <c r="BA54" s="66">
        <f>ROUND(SUM(BA55:BA56),2)</f>
        <v>0</v>
      </c>
      <c r="BB54" s="66">
        <f>ROUND(SUM(BB55:BB56),2)</f>
        <v>0</v>
      </c>
      <c r="BC54" s="66">
        <f>ROUND(SUM(BC55:BC56),2)</f>
        <v>0</v>
      </c>
      <c r="BD54" s="68">
        <f>ROUND(SUM(BD55:BD56),2)</f>
        <v>0</v>
      </c>
      <c r="BS54" s="69" t="s">
        <v>75</v>
      </c>
      <c r="BT54" s="69" t="s">
        <v>76</v>
      </c>
      <c r="BU54" s="70" t="s">
        <v>77</v>
      </c>
      <c r="BV54" s="69" t="s">
        <v>78</v>
      </c>
      <c r="BW54" s="69" t="s">
        <v>5</v>
      </c>
      <c r="BX54" s="69" t="s">
        <v>79</v>
      </c>
      <c r="CL54" s="69" t="s">
        <v>19</v>
      </c>
    </row>
    <row r="55" spans="1:91" s="6" customFormat="1" ht="16.5" customHeight="1">
      <c r="A55" s="71" t="s">
        <v>80</v>
      </c>
      <c r="B55" s="72"/>
      <c r="C55" s="73"/>
      <c r="D55" s="299" t="s">
        <v>81</v>
      </c>
      <c r="E55" s="299"/>
      <c r="F55" s="299"/>
      <c r="G55" s="299"/>
      <c r="H55" s="299"/>
      <c r="I55" s="74"/>
      <c r="J55" s="299" t="s">
        <v>17</v>
      </c>
      <c r="K55" s="299"/>
      <c r="L55" s="299"/>
      <c r="M55" s="299"/>
      <c r="N55" s="299"/>
      <c r="O55" s="299"/>
      <c r="P55" s="299"/>
      <c r="Q55" s="299"/>
      <c r="R55" s="299"/>
      <c r="S55" s="299"/>
      <c r="T55" s="299"/>
      <c r="U55" s="299"/>
      <c r="V55" s="299"/>
      <c r="W55" s="299"/>
      <c r="X55" s="299"/>
      <c r="Y55" s="299"/>
      <c r="Z55" s="299"/>
      <c r="AA55" s="299"/>
      <c r="AB55" s="299"/>
      <c r="AC55" s="299"/>
      <c r="AD55" s="299"/>
      <c r="AE55" s="299"/>
      <c r="AF55" s="299"/>
      <c r="AG55" s="297">
        <f>'SO 101 - Předprostor IV.Z...'!J30</f>
        <v>0</v>
      </c>
      <c r="AH55" s="298"/>
      <c r="AI55" s="298"/>
      <c r="AJ55" s="298"/>
      <c r="AK55" s="298"/>
      <c r="AL55" s="298"/>
      <c r="AM55" s="298"/>
      <c r="AN55" s="297">
        <f>SUM(AG55,AT55)</f>
        <v>0</v>
      </c>
      <c r="AO55" s="298"/>
      <c r="AP55" s="298"/>
      <c r="AQ55" s="75" t="s">
        <v>82</v>
      </c>
      <c r="AR55" s="72"/>
      <c r="AS55" s="76">
        <v>0</v>
      </c>
      <c r="AT55" s="77">
        <f>ROUND(SUM(AV55:AW55),2)</f>
        <v>0</v>
      </c>
      <c r="AU55" s="78">
        <f>'SO 101 - Předprostor IV.Z...'!P91</f>
        <v>0</v>
      </c>
      <c r="AV55" s="77">
        <f>'SO 101 - Předprostor IV.Z...'!J33</f>
        <v>0</v>
      </c>
      <c r="AW55" s="77">
        <f>'SO 101 - Předprostor IV.Z...'!J34</f>
        <v>0</v>
      </c>
      <c r="AX55" s="77">
        <f>'SO 101 - Předprostor IV.Z...'!J35</f>
        <v>0</v>
      </c>
      <c r="AY55" s="77">
        <f>'SO 101 - Předprostor IV.Z...'!J36</f>
        <v>0</v>
      </c>
      <c r="AZ55" s="77">
        <f>'SO 101 - Předprostor IV.Z...'!F33</f>
        <v>0</v>
      </c>
      <c r="BA55" s="77">
        <f>'SO 101 - Předprostor IV.Z...'!F34</f>
        <v>0</v>
      </c>
      <c r="BB55" s="77">
        <f>'SO 101 - Předprostor IV.Z...'!F35</f>
        <v>0</v>
      </c>
      <c r="BC55" s="77">
        <f>'SO 101 - Předprostor IV.Z...'!F36</f>
        <v>0</v>
      </c>
      <c r="BD55" s="79">
        <f>'SO 101 - Předprostor IV.Z...'!F37</f>
        <v>0</v>
      </c>
      <c r="BT55" s="80" t="s">
        <v>83</v>
      </c>
      <c r="BV55" s="80" t="s">
        <v>78</v>
      </c>
      <c r="BW55" s="80" t="s">
        <v>84</v>
      </c>
      <c r="BX55" s="80" t="s">
        <v>5</v>
      </c>
      <c r="CL55" s="80" t="s">
        <v>19</v>
      </c>
      <c r="CM55" s="80" t="s">
        <v>85</v>
      </c>
    </row>
    <row r="56" spans="1:91" s="6" customFormat="1" ht="16.5" customHeight="1">
      <c r="A56" s="71" t="s">
        <v>80</v>
      </c>
      <c r="B56" s="72"/>
      <c r="C56" s="73"/>
      <c r="D56" s="299" t="s">
        <v>86</v>
      </c>
      <c r="E56" s="299"/>
      <c r="F56" s="299"/>
      <c r="G56" s="299"/>
      <c r="H56" s="299"/>
      <c r="I56" s="74"/>
      <c r="J56" s="299" t="s">
        <v>87</v>
      </c>
      <c r="K56" s="299"/>
      <c r="L56" s="299"/>
      <c r="M56" s="299"/>
      <c r="N56" s="299"/>
      <c r="O56" s="299"/>
      <c r="P56" s="299"/>
      <c r="Q56" s="299"/>
      <c r="R56" s="299"/>
      <c r="S56" s="299"/>
      <c r="T56" s="299"/>
      <c r="U56" s="299"/>
      <c r="V56" s="299"/>
      <c r="W56" s="299"/>
      <c r="X56" s="299"/>
      <c r="Y56" s="299"/>
      <c r="Z56" s="299"/>
      <c r="AA56" s="299"/>
      <c r="AB56" s="299"/>
      <c r="AC56" s="299"/>
      <c r="AD56" s="299"/>
      <c r="AE56" s="299"/>
      <c r="AF56" s="299"/>
      <c r="AG56" s="297">
        <f>'SO 901 - VRN'!J30</f>
        <v>0</v>
      </c>
      <c r="AH56" s="298"/>
      <c r="AI56" s="298"/>
      <c r="AJ56" s="298"/>
      <c r="AK56" s="298"/>
      <c r="AL56" s="298"/>
      <c r="AM56" s="298"/>
      <c r="AN56" s="297">
        <f>SUM(AG56,AT56)</f>
        <v>0</v>
      </c>
      <c r="AO56" s="298"/>
      <c r="AP56" s="298"/>
      <c r="AQ56" s="75" t="s">
        <v>82</v>
      </c>
      <c r="AR56" s="72"/>
      <c r="AS56" s="81">
        <v>0</v>
      </c>
      <c r="AT56" s="82">
        <f>ROUND(SUM(AV56:AW56),2)</f>
        <v>0</v>
      </c>
      <c r="AU56" s="83">
        <f>'SO 901 - VRN'!P84</f>
        <v>0</v>
      </c>
      <c r="AV56" s="82">
        <f>'SO 901 - VRN'!J33</f>
        <v>0</v>
      </c>
      <c r="AW56" s="82">
        <f>'SO 901 - VRN'!J34</f>
        <v>0</v>
      </c>
      <c r="AX56" s="82">
        <f>'SO 901 - VRN'!J35</f>
        <v>0</v>
      </c>
      <c r="AY56" s="82">
        <f>'SO 901 - VRN'!J36</f>
        <v>0</v>
      </c>
      <c r="AZ56" s="82">
        <f>'SO 901 - VRN'!F33</f>
        <v>0</v>
      </c>
      <c r="BA56" s="82">
        <f>'SO 901 - VRN'!F34</f>
        <v>0</v>
      </c>
      <c r="BB56" s="82">
        <f>'SO 901 - VRN'!F35</f>
        <v>0</v>
      </c>
      <c r="BC56" s="82">
        <f>'SO 901 - VRN'!F36</f>
        <v>0</v>
      </c>
      <c r="BD56" s="84">
        <f>'SO 901 - VRN'!F37</f>
        <v>0</v>
      </c>
      <c r="BT56" s="80" t="s">
        <v>83</v>
      </c>
      <c r="BV56" s="80" t="s">
        <v>78</v>
      </c>
      <c r="BW56" s="80" t="s">
        <v>88</v>
      </c>
      <c r="BX56" s="80" t="s">
        <v>5</v>
      </c>
      <c r="CL56" s="80" t="s">
        <v>19</v>
      </c>
      <c r="CM56" s="80" t="s">
        <v>85</v>
      </c>
    </row>
    <row r="57" spans="1:91" s="1" customFormat="1" ht="30" customHeight="1">
      <c r="B57" s="32"/>
      <c r="AR57" s="32"/>
    </row>
    <row r="58" spans="1:91" s="1" customFormat="1" ht="6.95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32"/>
    </row>
  </sheetData>
  <sheetProtection algorithmName="SHA-512" hashValue="br3PscRqoR+g1Al5RyIyTOn6oaA9ttwBym8LG13zB0COWCJWt9+goveHEgSOeQXK6Re3fSXxBIwYqU3oBWffog==" saltValue="Os1PQkqa8HFZIG/RoF+ClPOlbdtdysKRBesvNkPKp1ffTWPPlZxK1BUTs9u/Wlhd2ASqqBfth3QPAv2H1QmQug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101 - Předprostor IV.Z...'!C2" display="/" xr:uid="{00000000-0004-0000-0000-000000000000}"/>
    <hyperlink ref="A56" location="'SO 901 - VRN'!C2" display="/" xr:uid="{00000000-0004-0000-0000-000001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6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7" t="s">
        <v>84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89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2" t="str">
        <f>'Rekapitulace stavby'!K6</f>
        <v>Předprostor IV.ZŠ, Šumperk</v>
      </c>
      <c r="F7" s="303"/>
      <c r="G7" s="303"/>
      <c r="H7" s="303"/>
      <c r="L7" s="20"/>
    </row>
    <row r="8" spans="2:46" s="1" customFormat="1" ht="12" customHeight="1">
      <c r="B8" s="32"/>
      <c r="D8" s="27" t="s">
        <v>90</v>
      </c>
      <c r="L8" s="32"/>
    </row>
    <row r="9" spans="2:46" s="1" customFormat="1" ht="16.5" customHeight="1">
      <c r="B9" s="32"/>
      <c r="E9" s="284" t="s">
        <v>91</v>
      </c>
      <c r="F9" s="304"/>
      <c r="G9" s="304"/>
      <c r="H9" s="304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19. 2. 2026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30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31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5" t="str">
        <f>'Rekapitulace stavby'!E14</f>
        <v>Vyplň údaj</v>
      </c>
      <c r="F18" s="268"/>
      <c r="G18" s="268"/>
      <c r="H18" s="268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33</v>
      </c>
      <c r="I20" s="27" t="s">
        <v>26</v>
      </c>
      <c r="J20" s="25" t="s">
        <v>34</v>
      </c>
      <c r="L20" s="32"/>
    </row>
    <row r="21" spans="2:12" s="1" customFormat="1" ht="18" customHeight="1">
      <c r="B21" s="32"/>
      <c r="E21" s="25" t="s">
        <v>35</v>
      </c>
      <c r="I21" s="27" t="s">
        <v>29</v>
      </c>
      <c r="J21" s="25" t="s">
        <v>36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38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39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40</v>
      </c>
      <c r="L26" s="32"/>
    </row>
    <row r="27" spans="2:12" s="7" customFormat="1" ht="16.5" customHeight="1">
      <c r="B27" s="86"/>
      <c r="E27" s="273" t="s">
        <v>19</v>
      </c>
      <c r="F27" s="273"/>
      <c r="G27" s="273"/>
      <c r="H27" s="273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42</v>
      </c>
      <c r="J30" s="63">
        <f>ROUND(J91,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44</v>
      </c>
      <c r="I32" s="35" t="s">
        <v>43</v>
      </c>
      <c r="J32" s="35" t="s">
        <v>45</v>
      </c>
      <c r="L32" s="32"/>
    </row>
    <row r="33" spans="2:12" s="1" customFormat="1" ht="14.45" customHeight="1">
      <c r="B33" s="32"/>
      <c r="D33" s="52" t="s">
        <v>46</v>
      </c>
      <c r="E33" s="27" t="s">
        <v>47</v>
      </c>
      <c r="F33" s="88">
        <f>ROUND((SUM(BE91:BE360)),  2)</f>
        <v>0</v>
      </c>
      <c r="I33" s="89">
        <v>0.21</v>
      </c>
      <c r="J33" s="88">
        <f>ROUND(((SUM(BE91:BE360))*I33),  2)</f>
        <v>0</v>
      </c>
      <c r="L33" s="32"/>
    </row>
    <row r="34" spans="2:12" s="1" customFormat="1" ht="14.45" customHeight="1">
      <c r="B34" s="32"/>
      <c r="E34" s="27" t="s">
        <v>48</v>
      </c>
      <c r="F34" s="88">
        <f>ROUND((SUM(BF91:BF360)),  2)</f>
        <v>0</v>
      </c>
      <c r="I34" s="89">
        <v>0.12</v>
      </c>
      <c r="J34" s="88">
        <f>ROUND(((SUM(BF91:BF360))*I34),  2)</f>
        <v>0</v>
      </c>
      <c r="L34" s="32"/>
    </row>
    <row r="35" spans="2:12" s="1" customFormat="1" ht="14.45" hidden="1" customHeight="1">
      <c r="B35" s="32"/>
      <c r="E35" s="27" t="s">
        <v>49</v>
      </c>
      <c r="F35" s="88">
        <f>ROUND((SUM(BG91:BG360)),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50</v>
      </c>
      <c r="F36" s="88">
        <f>ROUND((SUM(BH91:BH360)),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51</v>
      </c>
      <c r="F37" s="88">
        <f>ROUND((SUM(BI91:BI360)),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52</v>
      </c>
      <c r="E39" s="54"/>
      <c r="F39" s="54"/>
      <c r="G39" s="92" t="s">
        <v>53</v>
      </c>
      <c r="H39" s="93" t="s">
        <v>54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92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2" t="str">
        <f>E7</f>
        <v>Předprostor IV.ZŠ, Šumperk</v>
      </c>
      <c r="F48" s="303"/>
      <c r="G48" s="303"/>
      <c r="H48" s="303"/>
      <c r="L48" s="32"/>
    </row>
    <row r="49" spans="2:47" s="1" customFormat="1" ht="12" customHeight="1">
      <c r="B49" s="32"/>
      <c r="C49" s="27" t="s">
        <v>90</v>
      </c>
      <c r="L49" s="32"/>
    </row>
    <row r="50" spans="2:47" s="1" customFormat="1" ht="16.5" customHeight="1">
      <c r="B50" s="32"/>
      <c r="E50" s="284" t="str">
        <f>E9</f>
        <v>SO 101 - Předprostor IV.ZŠ, Šumperk</v>
      </c>
      <c r="F50" s="304"/>
      <c r="G50" s="304"/>
      <c r="H50" s="304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k.ú. Šumperk</v>
      </c>
      <c r="I52" s="27" t="s">
        <v>23</v>
      </c>
      <c r="J52" s="49" t="str">
        <f>IF(J12="","",J12)</f>
        <v>19. 2. 2026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Město Šumperk</v>
      </c>
      <c r="I54" s="27" t="s">
        <v>33</v>
      </c>
      <c r="J54" s="30" t="str">
        <f>E21</f>
        <v>Cekr CZ s.r.o.</v>
      </c>
      <c r="L54" s="32"/>
    </row>
    <row r="55" spans="2:47" s="1" customFormat="1" ht="25.7" customHeight="1">
      <c r="B55" s="32"/>
      <c r="C55" s="27" t="s">
        <v>31</v>
      </c>
      <c r="F55" s="25" t="str">
        <f>IF(E18="","",E18)</f>
        <v>Vyplň údaj</v>
      </c>
      <c r="I55" s="27" t="s">
        <v>38</v>
      </c>
      <c r="J55" s="30" t="str">
        <f>E24</f>
        <v>Jan Zamykal, Cekr CZ s.r.o., CS 2026/I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93</v>
      </c>
      <c r="D57" s="90"/>
      <c r="E57" s="90"/>
      <c r="F57" s="90"/>
      <c r="G57" s="90"/>
      <c r="H57" s="90"/>
      <c r="I57" s="90"/>
      <c r="J57" s="97" t="s">
        <v>94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74</v>
      </c>
      <c r="J59" s="63">
        <f>J91</f>
        <v>0</v>
      </c>
      <c r="L59" s="32"/>
      <c r="AU59" s="17" t="s">
        <v>95</v>
      </c>
    </row>
    <row r="60" spans="2:47" s="8" customFormat="1" ht="24.95" customHeight="1">
      <c r="B60" s="99"/>
      <c r="D60" s="100" t="s">
        <v>96</v>
      </c>
      <c r="E60" s="101"/>
      <c r="F60" s="101"/>
      <c r="G60" s="101"/>
      <c r="H60" s="101"/>
      <c r="I60" s="101"/>
      <c r="J60" s="102">
        <f>J92</f>
        <v>0</v>
      </c>
      <c r="L60" s="99"/>
    </row>
    <row r="61" spans="2:47" s="9" customFormat="1" ht="19.899999999999999" customHeight="1">
      <c r="B61" s="103"/>
      <c r="D61" s="104" t="s">
        <v>97</v>
      </c>
      <c r="E61" s="105"/>
      <c r="F61" s="105"/>
      <c r="G61" s="105"/>
      <c r="H61" s="105"/>
      <c r="I61" s="105"/>
      <c r="J61" s="106">
        <f>J93</f>
        <v>0</v>
      </c>
      <c r="L61" s="103"/>
    </row>
    <row r="62" spans="2:47" s="9" customFormat="1" ht="19.899999999999999" customHeight="1">
      <c r="B62" s="103"/>
      <c r="D62" s="104" t="s">
        <v>98</v>
      </c>
      <c r="E62" s="105"/>
      <c r="F62" s="105"/>
      <c r="G62" s="105"/>
      <c r="H62" s="105"/>
      <c r="I62" s="105"/>
      <c r="J62" s="106">
        <f>J185</f>
        <v>0</v>
      </c>
      <c r="L62" s="103"/>
    </row>
    <row r="63" spans="2:47" s="9" customFormat="1" ht="19.899999999999999" customHeight="1">
      <c r="B63" s="103"/>
      <c r="D63" s="104" t="s">
        <v>99</v>
      </c>
      <c r="E63" s="105"/>
      <c r="F63" s="105"/>
      <c r="G63" s="105"/>
      <c r="H63" s="105"/>
      <c r="I63" s="105"/>
      <c r="J63" s="106">
        <f>J191</f>
        <v>0</v>
      </c>
      <c r="L63" s="103"/>
    </row>
    <row r="64" spans="2:47" s="9" customFormat="1" ht="14.85" customHeight="1">
      <c r="B64" s="103"/>
      <c r="D64" s="104" t="s">
        <v>100</v>
      </c>
      <c r="E64" s="105"/>
      <c r="F64" s="105"/>
      <c r="G64" s="105"/>
      <c r="H64" s="105"/>
      <c r="I64" s="105"/>
      <c r="J64" s="106">
        <f>J198</f>
        <v>0</v>
      </c>
      <c r="L64" s="103"/>
    </row>
    <row r="65" spans="2:12" s="9" customFormat="1" ht="19.899999999999999" customHeight="1">
      <c r="B65" s="103"/>
      <c r="D65" s="104" t="s">
        <v>101</v>
      </c>
      <c r="E65" s="105"/>
      <c r="F65" s="105"/>
      <c r="G65" s="105"/>
      <c r="H65" s="105"/>
      <c r="I65" s="105"/>
      <c r="J65" s="106">
        <f>J204</f>
        <v>0</v>
      </c>
      <c r="L65" s="103"/>
    </row>
    <row r="66" spans="2:12" s="9" customFormat="1" ht="19.899999999999999" customHeight="1">
      <c r="B66" s="103"/>
      <c r="D66" s="104" t="s">
        <v>102</v>
      </c>
      <c r="E66" s="105"/>
      <c r="F66" s="105"/>
      <c r="G66" s="105"/>
      <c r="H66" s="105"/>
      <c r="I66" s="105"/>
      <c r="J66" s="106">
        <f>J222</f>
        <v>0</v>
      </c>
      <c r="L66" s="103"/>
    </row>
    <row r="67" spans="2:12" s="9" customFormat="1" ht="19.899999999999999" customHeight="1">
      <c r="B67" s="103"/>
      <c r="D67" s="104" t="s">
        <v>103</v>
      </c>
      <c r="E67" s="105"/>
      <c r="F67" s="105"/>
      <c r="G67" s="105"/>
      <c r="H67" s="105"/>
      <c r="I67" s="105"/>
      <c r="J67" s="106">
        <f>J260</f>
        <v>0</v>
      </c>
      <c r="L67" s="103"/>
    </row>
    <row r="68" spans="2:12" s="9" customFormat="1" ht="19.899999999999999" customHeight="1">
      <c r="B68" s="103"/>
      <c r="D68" s="104" t="s">
        <v>104</v>
      </c>
      <c r="E68" s="105"/>
      <c r="F68" s="105"/>
      <c r="G68" s="105"/>
      <c r="H68" s="105"/>
      <c r="I68" s="105"/>
      <c r="J68" s="106">
        <f>J319</f>
        <v>0</v>
      </c>
      <c r="L68" s="103"/>
    </row>
    <row r="69" spans="2:12" s="9" customFormat="1" ht="19.899999999999999" customHeight="1">
      <c r="B69" s="103"/>
      <c r="D69" s="104" t="s">
        <v>105</v>
      </c>
      <c r="E69" s="105"/>
      <c r="F69" s="105"/>
      <c r="G69" s="105"/>
      <c r="H69" s="105"/>
      <c r="I69" s="105"/>
      <c r="J69" s="106">
        <f>J351</f>
        <v>0</v>
      </c>
      <c r="L69" s="103"/>
    </row>
    <row r="70" spans="2:12" s="8" customFormat="1" ht="24.95" customHeight="1">
      <c r="B70" s="99"/>
      <c r="D70" s="100" t="s">
        <v>106</v>
      </c>
      <c r="E70" s="101"/>
      <c r="F70" s="101"/>
      <c r="G70" s="101"/>
      <c r="H70" s="101"/>
      <c r="I70" s="101"/>
      <c r="J70" s="102">
        <f>J354</f>
        <v>0</v>
      </c>
      <c r="L70" s="99"/>
    </row>
    <row r="71" spans="2:12" s="9" customFormat="1" ht="19.899999999999999" customHeight="1">
      <c r="B71" s="103"/>
      <c r="D71" s="104" t="s">
        <v>107</v>
      </c>
      <c r="E71" s="105"/>
      <c r="F71" s="105"/>
      <c r="G71" s="105"/>
      <c r="H71" s="105"/>
      <c r="I71" s="105"/>
      <c r="J71" s="106">
        <f>J355</f>
        <v>0</v>
      </c>
      <c r="L71" s="103"/>
    </row>
    <row r="72" spans="2:12" s="1" customFormat="1" ht="21.75" customHeight="1">
      <c r="B72" s="32"/>
      <c r="L72" s="32"/>
    </row>
    <row r="73" spans="2:12" s="1" customFormat="1" ht="6.95" customHeight="1"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32"/>
    </row>
    <row r="77" spans="2:12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2"/>
    </row>
    <row r="78" spans="2:12" s="1" customFormat="1" ht="24.95" customHeight="1">
      <c r="B78" s="32"/>
      <c r="C78" s="21" t="s">
        <v>108</v>
      </c>
      <c r="L78" s="32"/>
    </row>
    <row r="79" spans="2:12" s="1" customFormat="1" ht="6.95" customHeight="1">
      <c r="B79" s="32"/>
      <c r="L79" s="32"/>
    </row>
    <row r="80" spans="2:12" s="1" customFormat="1" ht="12" customHeight="1">
      <c r="B80" s="32"/>
      <c r="C80" s="27" t="s">
        <v>16</v>
      </c>
      <c r="L80" s="32"/>
    </row>
    <row r="81" spans="2:65" s="1" customFormat="1" ht="16.5" customHeight="1">
      <c r="B81" s="32"/>
      <c r="E81" s="302" t="str">
        <f>E7</f>
        <v>Předprostor IV.ZŠ, Šumperk</v>
      </c>
      <c r="F81" s="303"/>
      <c r="G81" s="303"/>
      <c r="H81" s="303"/>
      <c r="L81" s="32"/>
    </row>
    <row r="82" spans="2:65" s="1" customFormat="1" ht="12" customHeight="1">
      <c r="B82" s="32"/>
      <c r="C82" s="27" t="s">
        <v>90</v>
      </c>
      <c r="L82" s="32"/>
    </row>
    <row r="83" spans="2:65" s="1" customFormat="1" ht="16.5" customHeight="1">
      <c r="B83" s="32"/>
      <c r="E83" s="284" t="str">
        <f>E9</f>
        <v>SO 101 - Předprostor IV.ZŠ, Šumperk</v>
      </c>
      <c r="F83" s="304"/>
      <c r="G83" s="304"/>
      <c r="H83" s="304"/>
      <c r="L83" s="32"/>
    </row>
    <row r="84" spans="2:65" s="1" customFormat="1" ht="6.95" customHeight="1">
      <c r="B84" s="32"/>
      <c r="L84" s="32"/>
    </row>
    <row r="85" spans="2:65" s="1" customFormat="1" ht="12" customHeight="1">
      <c r="B85" s="32"/>
      <c r="C85" s="27" t="s">
        <v>21</v>
      </c>
      <c r="F85" s="25" t="str">
        <f>F12</f>
        <v>k.ú. Šumperk</v>
      </c>
      <c r="I85" s="27" t="s">
        <v>23</v>
      </c>
      <c r="J85" s="49" t="str">
        <f>IF(J12="","",J12)</f>
        <v>19. 2. 2026</v>
      </c>
      <c r="L85" s="32"/>
    </row>
    <row r="86" spans="2:65" s="1" customFormat="1" ht="6.95" customHeight="1">
      <c r="B86" s="32"/>
      <c r="L86" s="32"/>
    </row>
    <row r="87" spans="2:65" s="1" customFormat="1" ht="15.2" customHeight="1">
      <c r="B87" s="32"/>
      <c r="C87" s="27" t="s">
        <v>25</v>
      </c>
      <c r="F87" s="25" t="str">
        <f>E15</f>
        <v>Město Šumperk</v>
      </c>
      <c r="I87" s="27" t="s">
        <v>33</v>
      </c>
      <c r="J87" s="30" t="str">
        <f>E21</f>
        <v>Cekr CZ s.r.o.</v>
      </c>
      <c r="L87" s="32"/>
    </row>
    <row r="88" spans="2:65" s="1" customFormat="1" ht="25.7" customHeight="1">
      <c r="B88" s="32"/>
      <c r="C88" s="27" t="s">
        <v>31</v>
      </c>
      <c r="F88" s="25" t="str">
        <f>IF(E18="","",E18)</f>
        <v>Vyplň údaj</v>
      </c>
      <c r="I88" s="27" t="s">
        <v>38</v>
      </c>
      <c r="J88" s="30" t="str">
        <f>E24</f>
        <v>Jan Zamykal, Cekr CZ s.r.o., CS 2026/I</v>
      </c>
      <c r="L88" s="32"/>
    </row>
    <row r="89" spans="2:65" s="1" customFormat="1" ht="10.35" customHeight="1">
      <c r="B89" s="32"/>
      <c r="L89" s="32"/>
    </row>
    <row r="90" spans="2:65" s="10" customFormat="1" ht="29.25" customHeight="1">
      <c r="B90" s="107"/>
      <c r="C90" s="108" t="s">
        <v>109</v>
      </c>
      <c r="D90" s="109" t="s">
        <v>61</v>
      </c>
      <c r="E90" s="109" t="s">
        <v>57</v>
      </c>
      <c r="F90" s="109" t="s">
        <v>58</v>
      </c>
      <c r="G90" s="109" t="s">
        <v>110</v>
      </c>
      <c r="H90" s="109" t="s">
        <v>111</v>
      </c>
      <c r="I90" s="109" t="s">
        <v>112</v>
      </c>
      <c r="J90" s="109" t="s">
        <v>94</v>
      </c>
      <c r="K90" s="110" t="s">
        <v>113</v>
      </c>
      <c r="L90" s="107"/>
      <c r="M90" s="56" t="s">
        <v>19</v>
      </c>
      <c r="N90" s="57" t="s">
        <v>46</v>
      </c>
      <c r="O90" s="57" t="s">
        <v>114</v>
      </c>
      <c r="P90" s="57" t="s">
        <v>115</v>
      </c>
      <c r="Q90" s="57" t="s">
        <v>116</v>
      </c>
      <c r="R90" s="57" t="s">
        <v>117</v>
      </c>
      <c r="S90" s="57" t="s">
        <v>118</v>
      </c>
      <c r="T90" s="58" t="s">
        <v>119</v>
      </c>
    </row>
    <row r="91" spans="2:65" s="1" customFormat="1" ht="22.9" customHeight="1">
      <c r="B91" s="32"/>
      <c r="C91" s="61" t="s">
        <v>120</v>
      </c>
      <c r="J91" s="111">
        <f>BK91</f>
        <v>0</v>
      </c>
      <c r="L91" s="32"/>
      <c r="M91" s="59"/>
      <c r="N91" s="50"/>
      <c r="O91" s="50"/>
      <c r="P91" s="112">
        <f>P92+P354</f>
        <v>0</v>
      </c>
      <c r="Q91" s="50"/>
      <c r="R91" s="112">
        <f>R92+R354</f>
        <v>243.37022599999997</v>
      </c>
      <c r="S91" s="50"/>
      <c r="T91" s="113">
        <f>T92+T354</f>
        <v>140.75489999999999</v>
      </c>
      <c r="AT91" s="17" t="s">
        <v>75</v>
      </c>
      <c r="AU91" s="17" t="s">
        <v>95</v>
      </c>
      <c r="BK91" s="114">
        <f>BK92+BK354</f>
        <v>0</v>
      </c>
    </row>
    <row r="92" spans="2:65" s="11" customFormat="1" ht="25.9" customHeight="1">
      <c r="B92" s="115"/>
      <c r="D92" s="116" t="s">
        <v>75</v>
      </c>
      <c r="E92" s="117" t="s">
        <v>121</v>
      </c>
      <c r="F92" s="117" t="s">
        <v>122</v>
      </c>
      <c r="I92" s="118"/>
      <c r="J92" s="119">
        <f>BK92</f>
        <v>0</v>
      </c>
      <c r="L92" s="115"/>
      <c r="M92" s="120"/>
      <c r="P92" s="121">
        <f>P93+P185+P191+P204+P222+P260+P319+P351</f>
        <v>0</v>
      </c>
      <c r="R92" s="121">
        <f>R93+R185+R191+R204+R222+R260+R319+R351</f>
        <v>243.37022599999997</v>
      </c>
      <c r="T92" s="122">
        <f>T93+T185+T191+T204+T222+T260+T319+T351</f>
        <v>140.75489999999999</v>
      </c>
      <c r="AR92" s="116" t="s">
        <v>83</v>
      </c>
      <c r="AT92" s="123" t="s">
        <v>75</v>
      </c>
      <c r="AU92" s="123" t="s">
        <v>76</v>
      </c>
      <c r="AY92" s="116" t="s">
        <v>123</v>
      </c>
      <c r="BK92" s="124">
        <f>BK93+BK185+BK191+BK204+BK222+BK260+BK319+BK351</f>
        <v>0</v>
      </c>
    </row>
    <row r="93" spans="2:65" s="11" customFormat="1" ht="22.9" customHeight="1">
      <c r="B93" s="115"/>
      <c r="D93" s="116" t="s">
        <v>75</v>
      </c>
      <c r="E93" s="125" t="s">
        <v>83</v>
      </c>
      <c r="F93" s="125" t="s">
        <v>124</v>
      </c>
      <c r="I93" s="118"/>
      <c r="J93" s="126">
        <f>BK93</f>
        <v>0</v>
      </c>
      <c r="L93" s="115"/>
      <c r="M93" s="120"/>
      <c r="P93" s="121">
        <f>SUM(P94:P184)</f>
        <v>0</v>
      </c>
      <c r="R93" s="121">
        <f>SUM(R94:R184)</f>
        <v>3.609</v>
      </c>
      <c r="T93" s="122">
        <f>SUM(T94:T184)</f>
        <v>111.38049999999998</v>
      </c>
      <c r="AR93" s="116" t="s">
        <v>83</v>
      </c>
      <c r="AT93" s="123" t="s">
        <v>75</v>
      </c>
      <c r="AU93" s="123" t="s">
        <v>83</v>
      </c>
      <c r="AY93" s="116" t="s">
        <v>123</v>
      </c>
      <c r="BK93" s="124">
        <f>SUM(BK94:BK184)</f>
        <v>0</v>
      </c>
    </row>
    <row r="94" spans="2:65" s="1" customFormat="1" ht="76.349999999999994" customHeight="1">
      <c r="B94" s="32"/>
      <c r="C94" s="127" t="s">
        <v>83</v>
      </c>
      <c r="D94" s="127" t="s">
        <v>125</v>
      </c>
      <c r="E94" s="128" t="s">
        <v>126</v>
      </c>
      <c r="F94" s="129" t="s">
        <v>127</v>
      </c>
      <c r="G94" s="130" t="s">
        <v>128</v>
      </c>
      <c r="H94" s="131">
        <v>38.700000000000003</v>
      </c>
      <c r="I94" s="132"/>
      <c r="J94" s="133">
        <f>ROUND(I94*H94,2)</f>
        <v>0</v>
      </c>
      <c r="K94" s="129" t="s">
        <v>129</v>
      </c>
      <c r="L94" s="32"/>
      <c r="M94" s="134" t="s">
        <v>19</v>
      </c>
      <c r="N94" s="135" t="s">
        <v>47</v>
      </c>
      <c r="P94" s="136">
        <f>O94*H94</f>
        <v>0</v>
      </c>
      <c r="Q94" s="136">
        <v>0</v>
      </c>
      <c r="R94" s="136">
        <f>Q94*H94</f>
        <v>0</v>
      </c>
      <c r="S94" s="136">
        <v>0.255</v>
      </c>
      <c r="T94" s="137">
        <f>S94*H94</f>
        <v>9.8685000000000009</v>
      </c>
      <c r="AR94" s="138" t="s">
        <v>130</v>
      </c>
      <c r="AT94" s="138" t="s">
        <v>125</v>
      </c>
      <c r="AU94" s="138" t="s">
        <v>85</v>
      </c>
      <c r="AY94" s="17" t="s">
        <v>123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83</v>
      </c>
      <c r="BK94" s="139">
        <f>ROUND(I94*H94,2)</f>
        <v>0</v>
      </c>
      <c r="BL94" s="17" t="s">
        <v>130</v>
      </c>
      <c r="BM94" s="138" t="s">
        <v>131</v>
      </c>
    </row>
    <row r="95" spans="2:65" s="1" customFormat="1" ht="11.25">
      <c r="B95" s="32"/>
      <c r="D95" s="140" t="s">
        <v>132</v>
      </c>
      <c r="F95" s="141" t="s">
        <v>133</v>
      </c>
      <c r="I95" s="142"/>
      <c r="L95" s="32"/>
      <c r="M95" s="143"/>
      <c r="T95" s="53"/>
      <c r="AT95" s="17" t="s">
        <v>132</v>
      </c>
      <c r="AU95" s="17" t="s">
        <v>85</v>
      </c>
    </row>
    <row r="96" spans="2:65" s="12" customFormat="1" ht="11.25">
      <c r="B96" s="144"/>
      <c r="D96" s="145" t="s">
        <v>134</v>
      </c>
      <c r="E96" s="146" t="s">
        <v>19</v>
      </c>
      <c r="F96" s="147" t="s">
        <v>135</v>
      </c>
      <c r="H96" s="146" t="s">
        <v>19</v>
      </c>
      <c r="I96" s="148"/>
      <c r="L96" s="144"/>
      <c r="M96" s="149"/>
      <c r="T96" s="150"/>
      <c r="AT96" s="146" t="s">
        <v>134</v>
      </c>
      <c r="AU96" s="146" t="s">
        <v>85</v>
      </c>
      <c r="AV96" s="12" t="s">
        <v>83</v>
      </c>
      <c r="AW96" s="12" t="s">
        <v>37</v>
      </c>
      <c r="AX96" s="12" t="s">
        <v>76</v>
      </c>
      <c r="AY96" s="146" t="s">
        <v>123</v>
      </c>
    </row>
    <row r="97" spans="2:65" s="12" customFormat="1" ht="11.25">
      <c r="B97" s="144"/>
      <c r="D97" s="145" t="s">
        <v>134</v>
      </c>
      <c r="E97" s="146" t="s">
        <v>19</v>
      </c>
      <c r="F97" s="147" t="s">
        <v>136</v>
      </c>
      <c r="H97" s="146" t="s">
        <v>19</v>
      </c>
      <c r="I97" s="148"/>
      <c r="L97" s="144"/>
      <c r="M97" s="149"/>
      <c r="T97" s="150"/>
      <c r="AT97" s="146" t="s">
        <v>134</v>
      </c>
      <c r="AU97" s="146" t="s">
        <v>85</v>
      </c>
      <c r="AV97" s="12" t="s">
        <v>83</v>
      </c>
      <c r="AW97" s="12" t="s">
        <v>37</v>
      </c>
      <c r="AX97" s="12" t="s">
        <v>76</v>
      </c>
      <c r="AY97" s="146" t="s">
        <v>123</v>
      </c>
    </row>
    <row r="98" spans="2:65" s="13" customFormat="1" ht="11.25">
      <c r="B98" s="151"/>
      <c r="D98" s="145" t="s">
        <v>134</v>
      </c>
      <c r="E98" s="152" t="s">
        <v>19</v>
      </c>
      <c r="F98" s="153" t="s">
        <v>137</v>
      </c>
      <c r="H98" s="154">
        <v>38.700000000000003</v>
      </c>
      <c r="I98" s="155"/>
      <c r="L98" s="151"/>
      <c r="M98" s="156"/>
      <c r="T98" s="157"/>
      <c r="AT98" s="152" t="s">
        <v>134</v>
      </c>
      <c r="AU98" s="152" t="s">
        <v>85</v>
      </c>
      <c r="AV98" s="13" t="s">
        <v>85</v>
      </c>
      <c r="AW98" s="13" t="s">
        <v>37</v>
      </c>
      <c r="AX98" s="13" t="s">
        <v>76</v>
      </c>
      <c r="AY98" s="152" t="s">
        <v>123</v>
      </c>
    </row>
    <row r="99" spans="2:65" s="14" customFormat="1" ht="11.25">
      <c r="B99" s="158"/>
      <c r="D99" s="145" t="s">
        <v>134</v>
      </c>
      <c r="E99" s="159" t="s">
        <v>19</v>
      </c>
      <c r="F99" s="160" t="s">
        <v>138</v>
      </c>
      <c r="H99" s="161">
        <v>38.700000000000003</v>
      </c>
      <c r="I99" s="162"/>
      <c r="L99" s="158"/>
      <c r="M99" s="163"/>
      <c r="T99" s="164"/>
      <c r="AT99" s="159" t="s">
        <v>134</v>
      </c>
      <c r="AU99" s="159" t="s">
        <v>85</v>
      </c>
      <c r="AV99" s="14" t="s">
        <v>130</v>
      </c>
      <c r="AW99" s="14" t="s">
        <v>37</v>
      </c>
      <c r="AX99" s="14" t="s">
        <v>83</v>
      </c>
      <c r="AY99" s="159" t="s">
        <v>123</v>
      </c>
    </row>
    <row r="100" spans="2:65" s="1" customFormat="1" ht="62.65" customHeight="1">
      <c r="B100" s="32"/>
      <c r="C100" s="127" t="s">
        <v>85</v>
      </c>
      <c r="D100" s="127" t="s">
        <v>125</v>
      </c>
      <c r="E100" s="128" t="s">
        <v>139</v>
      </c>
      <c r="F100" s="129" t="s">
        <v>140</v>
      </c>
      <c r="G100" s="130" t="s">
        <v>128</v>
      </c>
      <c r="H100" s="131">
        <v>6</v>
      </c>
      <c r="I100" s="132"/>
      <c r="J100" s="133">
        <f>ROUND(I100*H100,2)</f>
        <v>0</v>
      </c>
      <c r="K100" s="129" t="s">
        <v>129</v>
      </c>
      <c r="L100" s="32"/>
      <c r="M100" s="134" t="s">
        <v>19</v>
      </c>
      <c r="N100" s="135" t="s">
        <v>47</v>
      </c>
      <c r="P100" s="136">
        <f>O100*H100</f>
        <v>0</v>
      </c>
      <c r="Q100" s="136">
        <v>0</v>
      </c>
      <c r="R100" s="136">
        <f>Q100*H100</f>
        <v>0</v>
      </c>
      <c r="S100" s="136">
        <v>0.26</v>
      </c>
      <c r="T100" s="137">
        <f>S100*H100</f>
        <v>1.56</v>
      </c>
      <c r="AR100" s="138" t="s">
        <v>130</v>
      </c>
      <c r="AT100" s="138" t="s">
        <v>125</v>
      </c>
      <c r="AU100" s="138" t="s">
        <v>85</v>
      </c>
      <c r="AY100" s="17" t="s">
        <v>123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83</v>
      </c>
      <c r="BK100" s="139">
        <f>ROUND(I100*H100,2)</f>
        <v>0</v>
      </c>
      <c r="BL100" s="17" t="s">
        <v>130</v>
      </c>
      <c r="BM100" s="138" t="s">
        <v>141</v>
      </c>
    </row>
    <row r="101" spans="2:65" s="1" customFormat="1" ht="11.25">
      <c r="B101" s="32"/>
      <c r="D101" s="140" t="s">
        <v>132</v>
      </c>
      <c r="F101" s="141" t="s">
        <v>142</v>
      </c>
      <c r="I101" s="142"/>
      <c r="L101" s="32"/>
      <c r="M101" s="143"/>
      <c r="T101" s="53"/>
      <c r="AT101" s="17" t="s">
        <v>132</v>
      </c>
      <c r="AU101" s="17" t="s">
        <v>85</v>
      </c>
    </row>
    <row r="102" spans="2:65" s="12" customFormat="1" ht="11.25">
      <c r="B102" s="144"/>
      <c r="D102" s="145" t="s">
        <v>134</v>
      </c>
      <c r="E102" s="146" t="s">
        <v>19</v>
      </c>
      <c r="F102" s="147" t="s">
        <v>135</v>
      </c>
      <c r="H102" s="146" t="s">
        <v>19</v>
      </c>
      <c r="I102" s="148"/>
      <c r="L102" s="144"/>
      <c r="M102" s="149"/>
      <c r="T102" s="150"/>
      <c r="AT102" s="146" t="s">
        <v>134</v>
      </c>
      <c r="AU102" s="146" t="s">
        <v>85</v>
      </c>
      <c r="AV102" s="12" t="s">
        <v>83</v>
      </c>
      <c r="AW102" s="12" t="s">
        <v>37</v>
      </c>
      <c r="AX102" s="12" t="s">
        <v>76</v>
      </c>
      <c r="AY102" s="146" t="s">
        <v>123</v>
      </c>
    </row>
    <row r="103" spans="2:65" s="12" customFormat="1" ht="11.25">
      <c r="B103" s="144"/>
      <c r="D103" s="145" t="s">
        <v>134</v>
      </c>
      <c r="E103" s="146" t="s">
        <v>19</v>
      </c>
      <c r="F103" s="147" t="s">
        <v>136</v>
      </c>
      <c r="H103" s="146" t="s">
        <v>19</v>
      </c>
      <c r="I103" s="148"/>
      <c r="L103" s="144"/>
      <c r="M103" s="149"/>
      <c r="T103" s="150"/>
      <c r="AT103" s="146" t="s">
        <v>134</v>
      </c>
      <c r="AU103" s="146" t="s">
        <v>85</v>
      </c>
      <c r="AV103" s="12" t="s">
        <v>83</v>
      </c>
      <c r="AW103" s="12" t="s">
        <v>37</v>
      </c>
      <c r="AX103" s="12" t="s">
        <v>76</v>
      </c>
      <c r="AY103" s="146" t="s">
        <v>123</v>
      </c>
    </row>
    <row r="104" spans="2:65" s="13" customFormat="1" ht="11.25">
      <c r="B104" s="151"/>
      <c r="D104" s="145" t="s">
        <v>134</v>
      </c>
      <c r="E104" s="152" t="s">
        <v>19</v>
      </c>
      <c r="F104" s="153" t="s">
        <v>143</v>
      </c>
      <c r="H104" s="154">
        <v>6</v>
      </c>
      <c r="I104" s="155"/>
      <c r="L104" s="151"/>
      <c r="M104" s="156"/>
      <c r="T104" s="157"/>
      <c r="AT104" s="152" t="s">
        <v>134</v>
      </c>
      <c r="AU104" s="152" t="s">
        <v>85</v>
      </c>
      <c r="AV104" s="13" t="s">
        <v>85</v>
      </c>
      <c r="AW104" s="13" t="s">
        <v>37</v>
      </c>
      <c r="AX104" s="13" t="s">
        <v>76</v>
      </c>
      <c r="AY104" s="152" t="s">
        <v>123</v>
      </c>
    </row>
    <row r="105" spans="2:65" s="14" customFormat="1" ht="11.25">
      <c r="B105" s="158"/>
      <c r="D105" s="145" t="s">
        <v>134</v>
      </c>
      <c r="E105" s="159" t="s">
        <v>19</v>
      </c>
      <c r="F105" s="160" t="s">
        <v>138</v>
      </c>
      <c r="H105" s="161">
        <v>6</v>
      </c>
      <c r="I105" s="162"/>
      <c r="L105" s="158"/>
      <c r="M105" s="163"/>
      <c r="T105" s="164"/>
      <c r="AT105" s="159" t="s">
        <v>134</v>
      </c>
      <c r="AU105" s="159" t="s">
        <v>85</v>
      </c>
      <c r="AV105" s="14" t="s">
        <v>130</v>
      </c>
      <c r="AW105" s="14" t="s">
        <v>37</v>
      </c>
      <c r="AX105" s="14" t="s">
        <v>83</v>
      </c>
      <c r="AY105" s="159" t="s">
        <v>123</v>
      </c>
    </row>
    <row r="106" spans="2:65" s="1" customFormat="1" ht="49.15" customHeight="1">
      <c r="B106" s="32"/>
      <c r="C106" s="127" t="s">
        <v>144</v>
      </c>
      <c r="D106" s="127" t="s">
        <v>125</v>
      </c>
      <c r="E106" s="128" t="s">
        <v>145</v>
      </c>
      <c r="F106" s="129" t="s">
        <v>146</v>
      </c>
      <c r="G106" s="130" t="s">
        <v>128</v>
      </c>
      <c r="H106" s="131">
        <v>197.2</v>
      </c>
      <c r="I106" s="132"/>
      <c r="J106" s="133">
        <f>ROUND(I106*H106,2)</f>
        <v>0</v>
      </c>
      <c r="K106" s="129" t="s">
        <v>129</v>
      </c>
      <c r="L106" s="32"/>
      <c r="M106" s="134" t="s">
        <v>19</v>
      </c>
      <c r="N106" s="135" t="s">
        <v>47</v>
      </c>
      <c r="P106" s="136">
        <f>O106*H106</f>
        <v>0</v>
      </c>
      <c r="Q106" s="136">
        <v>0</v>
      </c>
      <c r="R106" s="136">
        <f>Q106*H106</f>
        <v>0</v>
      </c>
      <c r="S106" s="136">
        <v>0.24</v>
      </c>
      <c r="T106" s="137">
        <f>S106*H106</f>
        <v>47.327999999999996</v>
      </c>
      <c r="AR106" s="138" t="s">
        <v>130</v>
      </c>
      <c r="AT106" s="138" t="s">
        <v>125</v>
      </c>
      <c r="AU106" s="138" t="s">
        <v>85</v>
      </c>
      <c r="AY106" s="17" t="s">
        <v>123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7" t="s">
        <v>83</v>
      </c>
      <c r="BK106" s="139">
        <f>ROUND(I106*H106,2)</f>
        <v>0</v>
      </c>
      <c r="BL106" s="17" t="s">
        <v>130</v>
      </c>
      <c r="BM106" s="138" t="s">
        <v>147</v>
      </c>
    </row>
    <row r="107" spans="2:65" s="1" customFormat="1" ht="11.25">
      <c r="B107" s="32"/>
      <c r="D107" s="140" t="s">
        <v>132</v>
      </c>
      <c r="F107" s="141" t="s">
        <v>148</v>
      </c>
      <c r="I107" s="142"/>
      <c r="L107" s="32"/>
      <c r="M107" s="143"/>
      <c r="T107" s="53"/>
      <c r="AT107" s="17" t="s">
        <v>132</v>
      </c>
      <c r="AU107" s="17" t="s">
        <v>85</v>
      </c>
    </row>
    <row r="108" spans="2:65" s="12" customFormat="1" ht="11.25">
      <c r="B108" s="144"/>
      <c r="D108" s="145" t="s">
        <v>134</v>
      </c>
      <c r="E108" s="146" t="s">
        <v>19</v>
      </c>
      <c r="F108" s="147" t="s">
        <v>149</v>
      </c>
      <c r="H108" s="146" t="s">
        <v>19</v>
      </c>
      <c r="I108" s="148"/>
      <c r="L108" s="144"/>
      <c r="M108" s="149"/>
      <c r="T108" s="150"/>
      <c r="AT108" s="146" t="s">
        <v>134</v>
      </c>
      <c r="AU108" s="146" t="s">
        <v>85</v>
      </c>
      <c r="AV108" s="12" t="s">
        <v>83</v>
      </c>
      <c r="AW108" s="12" t="s">
        <v>37</v>
      </c>
      <c r="AX108" s="12" t="s">
        <v>76</v>
      </c>
      <c r="AY108" s="146" t="s">
        <v>123</v>
      </c>
    </row>
    <row r="109" spans="2:65" s="12" customFormat="1" ht="11.25">
      <c r="B109" s="144"/>
      <c r="D109" s="145" t="s">
        <v>134</v>
      </c>
      <c r="E109" s="146" t="s">
        <v>19</v>
      </c>
      <c r="F109" s="147" t="s">
        <v>136</v>
      </c>
      <c r="H109" s="146" t="s">
        <v>19</v>
      </c>
      <c r="I109" s="148"/>
      <c r="L109" s="144"/>
      <c r="M109" s="149"/>
      <c r="T109" s="150"/>
      <c r="AT109" s="146" t="s">
        <v>134</v>
      </c>
      <c r="AU109" s="146" t="s">
        <v>85</v>
      </c>
      <c r="AV109" s="12" t="s">
        <v>83</v>
      </c>
      <c r="AW109" s="12" t="s">
        <v>37</v>
      </c>
      <c r="AX109" s="12" t="s">
        <v>76</v>
      </c>
      <c r="AY109" s="146" t="s">
        <v>123</v>
      </c>
    </row>
    <row r="110" spans="2:65" s="13" customFormat="1" ht="11.25">
      <c r="B110" s="151"/>
      <c r="D110" s="145" t="s">
        <v>134</v>
      </c>
      <c r="E110" s="152" t="s">
        <v>19</v>
      </c>
      <c r="F110" s="153" t="s">
        <v>150</v>
      </c>
      <c r="H110" s="154">
        <v>189.2</v>
      </c>
      <c r="I110" s="155"/>
      <c r="L110" s="151"/>
      <c r="M110" s="156"/>
      <c r="T110" s="157"/>
      <c r="AT110" s="152" t="s">
        <v>134</v>
      </c>
      <c r="AU110" s="152" t="s">
        <v>85</v>
      </c>
      <c r="AV110" s="13" t="s">
        <v>85</v>
      </c>
      <c r="AW110" s="13" t="s">
        <v>37</v>
      </c>
      <c r="AX110" s="13" t="s">
        <v>76</v>
      </c>
      <c r="AY110" s="152" t="s">
        <v>123</v>
      </c>
    </row>
    <row r="111" spans="2:65" s="13" customFormat="1" ht="11.25">
      <c r="B111" s="151"/>
      <c r="D111" s="145" t="s">
        <v>134</v>
      </c>
      <c r="E111" s="152" t="s">
        <v>19</v>
      </c>
      <c r="F111" s="153" t="s">
        <v>151</v>
      </c>
      <c r="H111" s="154">
        <v>8</v>
      </c>
      <c r="I111" s="155"/>
      <c r="L111" s="151"/>
      <c r="M111" s="156"/>
      <c r="T111" s="157"/>
      <c r="AT111" s="152" t="s">
        <v>134</v>
      </c>
      <c r="AU111" s="152" t="s">
        <v>85</v>
      </c>
      <c r="AV111" s="13" t="s">
        <v>85</v>
      </c>
      <c r="AW111" s="13" t="s">
        <v>37</v>
      </c>
      <c r="AX111" s="13" t="s">
        <v>76</v>
      </c>
      <c r="AY111" s="152" t="s">
        <v>123</v>
      </c>
    </row>
    <row r="112" spans="2:65" s="14" customFormat="1" ht="11.25">
      <c r="B112" s="158"/>
      <c r="D112" s="145" t="s">
        <v>134</v>
      </c>
      <c r="E112" s="159" t="s">
        <v>19</v>
      </c>
      <c r="F112" s="160" t="s">
        <v>138</v>
      </c>
      <c r="H112" s="161">
        <v>197.2</v>
      </c>
      <c r="I112" s="162"/>
      <c r="L112" s="158"/>
      <c r="M112" s="163"/>
      <c r="T112" s="164"/>
      <c r="AT112" s="159" t="s">
        <v>134</v>
      </c>
      <c r="AU112" s="159" t="s">
        <v>85</v>
      </c>
      <c r="AV112" s="14" t="s">
        <v>130</v>
      </c>
      <c r="AW112" s="14" t="s">
        <v>37</v>
      </c>
      <c r="AX112" s="14" t="s">
        <v>83</v>
      </c>
      <c r="AY112" s="159" t="s">
        <v>123</v>
      </c>
    </row>
    <row r="113" spans="2:65" s="1" customFormat="1" ht="49.15" customHeight="1">
      <c r="B113" s="32"/>
      <c r="C113" s="127" t="s">
        <v>130</v>
      </c>
      <c r="D113" s="127" t="s">
        <v>125</v>
      </c>
      <c r="E113" s="128" t="s">
        <v>152</v>
      </c>
      <c r="F113" s="129" t="s">
        <v>153</v>
      </c>
      <c r="G113" s="130" t="s">
        <v>128</v>
      </c>
      <c r="H113" s="131">
        <v>239.2</v>
      </c>
      <c r="I113" s="132"/>
      <c r="J113" s="133">
        <f>ROUND(I113*H113,2)</f>
        <v>0</v>
      </c>
      <c r="K113" s="129" t="s">
        <v>129</v>
      </c>
      <c r="L113" s="32"/>
      <c r="M113" s="134" t="s">
        <v>19</v>
      </c>
      <c r="N113" s="135" t="s">
        <v>47</v>
      </c>
      <c r="P113" s="136">
        <f>O113*H113</f>
        <v>0</v>
      </c>
      <c r="Q113" s="136">
        <v>0</v>
      </c>
      <c r="R113" s="136">
        <f>Q113*H113</f>
        <v>0</v>
      </c>
      <c r="S113" s="136">
        <v>0.22</v>
      </c>
      <c r="T113" s="137">
        <f>S113*H113</f>
        <v>52.623999999999995</v>
      </c>
      <c r="AR113" s="138" t="s">
        <v>130</v>
      </c>
      <c r="AT113" s="138" t="s">
        <v>125</v>
      </c>
      <c r="AU113" s="138" t="s">
        <v>85</v>
      </c>
      <c r="AY113" s="17" t="s">
        <v>123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83</v>
      </c>
      <c r="BK113" s="139">
        <f>ROUND(I113*H113,2)</f>
        <v>0</v>
      </c>
      <c r="BL113" s="17" t="s">
        <v>130</v>
      </c>
      <c r="BM113" s="138" t="s">
        <v>154</v>
      </c>
    </row>
    <row r="114" spans="2:65" s="1" customFormat="1" ht="11.25">
      <c r="B114" s="32"/>
      <c r="D114" s="140" t="s">
        <v>132</v>
      </c>
      <c r="F114" s="141" t="s">
        <v>155</v>
      </c>
      <c r="I114" s="142"/>
      <c r="L114" s="32"/>
      <c r="M114" s="143"/>
      <c r="T114" s="53"/>
      <c r="AT114" s="17" t="s">
        <v>132</v>
      </c>
      <c r="AU114" s="17" t="s">
        <v>85</v>
      </c>
    </row>
    <row r="115" spans="2:65" s="12" customFormat="1" ht="11.25">
      <c r="B115" s="144"/>
      <c r="D115" s="145" t="s">
        <v>134</v>
      </c>
      <c r="E115" s="146" t="s">
        <v>19</v>
      </c>
      <c r="F115" s="147" t="s">
        <v>149</v>
      </c>
      <c r="H115" s="146" t="s">
        <v>19</v>
      </c>
      <c r="I115" s="148"/>
      <c r="L115" s="144"/>
      <c r="M115" s="149"/>
      <c r="T115" s="150"/>
      <c r="AT115" s="146" t="s">
        <v>134</v>
      </c>
      <c r="AU115" s="146" t="s">
        <v>85</v>
      </c>
      <c r="AV115" s="12" t="s">
        <v>83</v>
      </c>
      <c r="AW115" s="12" t="s">
        <v>37</v>
      </c>
      <c r="AX115" s="12" t="s">
        <v>76</v>
      </c>
      <c r="AY115" s="146" t="s">
        <v>123</v>
      </c>
    </row>
    <row r="116" spans="2:65" s="12" customFormat="1" ht="11.25">
      <c r="B116" s="144"/>
      <c r="D116" s="145" t="s">
        <v>134</v>
      </c>
      <c r="E116" s="146" t="s">
        <v>19</v>
      </c>
      <c r="F116" s="147" t="s">
        <v>136</v>
      </c>
      <c r="H116" s="146" t="s">
        <v>19</v>
      </c>
      <c r="I116" s="148"/>
      <c r="L116" s="144"/>
      <c r="M116" s="149"/>
      <c r="T116" s="150"/>
      <c r="AT116" s="146" t="s">
        <v>134</v>
      </c>
      <c r="AU116" s="146" t="s">
        <v>85</v>
      </c>
      <c r="AV116" s="12" t="s">
        <v>83</v>
      </c>
      <c r="AW116" s="12" t="s">
        <v>37</v>
      </c>
      <c r="AX116" s="12" t="s">
        <v>76</v>
      </c>
      <c r="AY116" s="146" t="s">
        <v>123</v>
      </c>
    </row>
    <row r="117" spans="2:65" s="13" customFormat="1" ht="11.25">
      <c r="B117" s="151"/>
      <c r="D117" s="145" t="s">
        <v>134</v>
      </c>
      <c r="E117" s="152" t="s">
        <v>19</v>
      </c>
      <c r="F117" s="153" t="s">
        <v>156</v>
      </c>
      <c r="H117" s="154">
        <v>239.2</v>
      </c>
      <c r="I117" s="155"/>
      <c r="L117" s="151"/>
      <c r="M117" s="156"/>
      <c r="T117" s="157"/>
      <c r="AT117" s="152" t="s">
        <v>134</v>
      </c>
      <c r="AU117" s="152" t="s">
        <v>85</v>
      </c>
      <c r="AV117" s="13" t="s">
        <v>85</v>
      </c>
      <c r="AW117" s="13" t="s">
        <v>37</v>
      </c>
      <c r="AX117" s="13" t="s">
        <v>76</v>
      </c>
      <c r="AY117" s="152" t="s">
        <v>123</v>
      </c>
    </row>
    <row r="118" spans="2:65" s="14" customFormat="1" ht="11.25">
      <c r="B118" s="158"/>
      <c r="D118" s="145" t="s">
        <v>134</v>
      </c>
      <c r="E118" s="159" t="s">
        <v>19</v>
      </c>
      <c r="F118" s="160" t="s">
        <v>138</v>
      </c>
      <c r="H118" s="161">
        <v>239.2</v>
      </c>
      <c r="I118" s="162"/>
      <c r="L118" s="158"/>
      <c r="M118" s="163"/>
      <c r="T118" s="164"/>
      <c r="AT118" s="159" t="s">
        <v>134</v>
      </c>
      <c r="AU118" s="159" t="s">
        <v>85</v>
      </c>
      <c r="AV118" s="14" t="s">
        <v>130</v>
      </c>
      <c r="AW118" s="14" t="s">
        <v>37</v>
      </c>
      <c r="AX118" s="14" t="s">
        <v>83</v>
      </c>
      <c r="AY118" s="159" t="s">
        <v>123</v>
      </c>
    </row>
    <row r="119" spans="2:65" s="1" customFormat="1" ht="37.9" customHeight="1">
      <c r="B119" s="32"/>
      <c r="C119" s="127" t="s">
        <v>157</v>
      </c>
      <c r="D119" s="127" t="s">
        <v>125</v>
      </c>
      <c r="E119" s="128" t="s">
        <v>158</v>
      </c>
      <c r="F119" s="129" t="s">
        <v>159</v>
      </c>
      <c r="G119" s="130" t="s">
        <v>160</v>
      </c>
      <c r="H119" s="131">
        <v>50</v>
      </c>
      <c r="I119" s="132"/>
      <c r="J119" s="133">
        <f>ROUND(I119*H119,2)</f>
        <v>0</v>
      </c>
      <c r="K119" s="129" t="s">
        <v>129</v>
      </c>
      <c r="L119" s="32"/>
      <c r="M119" s="134" t="s">
        <v>19</v>
      </c>
      <c r="N119" s="135" t="s">
        <v>47</v>
      </c>
      <c r="P119" s="136">
        <f>O119*H119</f>
        <v>0</v>
      </c>
      <c r="Q119" s="136">
        <v>4.8999999999999998E-4</v>
      </c>
      <c r="R119" s="136">
        <f>Q119*H119</f>
        <v>2.4500000000000001E-2</v>
      </c>
      <c r="S119" s="136">
        <v>0</v>
      </c>
      <c r="T119" s="137">
        <f>S119*H119</f>
        <v>0</v>
      </c>
      <c r="AR119" s="138" t="s">
        <v>130</v>
      </c>
      <c r="AT119" s="138" t="s">
        <v>125</v>
      </c>
      <c r="AU119" s="138" t="s">
        <v>85</v>
      </c>
      <c r="AY119" s="17" t="s">
        <v>123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83</v>
      </c>
      <c r="BK119" s="139">
        <f>ROUND(I119*H119,2)</f>
        <v>0</v>
      </c>
      <c r="BL119" s="17" t="s">
        <v>130</v>
      </c>
      <c r="BM119" s="138" t="s">
        <v>161</v>
      </c>
    </row>
    <row r="120" spans="2:65" s="1" customFormat="1" ht="11.25">
      <c r="B120" s="32"/>
      <c r="D120" s="140" t="s">
        <v>132</v>
      </c>
      <c r="F120" s="141" t="s">
        <v>162</v>
      </c>
      <c r="I120" s="142"/>
      <c r="L120" s="32"/>
      <c r="M120" s="143"/>
      <c r="T120" s="53"/>
      <c r="AT120" s="17" t="s">
        <v>132</v>
      </c>
      <c r="AU120" s="17" t="s">
        <v>85</v>
      </c>
    </row>
    <row r="121" spans="2:65" s="12" customFormat="1" ht="11.25">
      <c r="B121" s="144"/>
      <c r="D121" s="145" t="s">
        <v>134</v>
      </c>
      <c r="E121" s="146" t="s">
        <v>19</v>
      </c>
      <c r="F121" s="147" t="s">
        <v>163</v>
      </c>
      <c r="H121" s="146" t="s">
        <v>19</v>
      </c>
      <c r="I121" s="148"/>
      <c r="L121" s="144"/>
      <c r="M121" s="149"/>
      <c r="T121" s="150"/>
      <c r="AT121" s="146" t="s">
        <v>134</v>
      </c>
      <c r="AU121" s="146" t="s">
        <v>85</v>
      </c>
      <c r="AV121" s="12" t="s">
        <v>83</v>
      </c>
      <c r="AW121" s="12" t="s">
        <v>37</v>
      </c>
      <c r="AX121" s="12" t="s">
        <v>76</v>
      </c>
      <c r="AY121" s="146" t="s">
        <v>123</v>
      </c>
    </row>
    <row r="122" spans="2:65" s="12" customFormat="1" ht="11.25">
      <c r="B122" s="144"/>
      <c r="D122" s="145" t="s">
        <v>134</v>
      </c>
      <c r="E122" s="146" t="s">
        <v>19</v>
      </c>
      <c r="F122" s="147" t="s">
        <v>164</v>
      </c>
      <c r="H122" s="146" t="s">
        <v>19</v>
      </c>
      <c r="I122" s="148"/>
      <c r="L122" s="144"/>
      <c r="M122" s="149"/>
      <c r="T122" s="150"/>
      <c r="AT122" s="146" t="s">
        <v>134</v>
      </c>
      <c r="AU122" s="146" t="s">
        <v>85</v>
      </c>
      <c r="AV122" s="12" t="s">
        <v>83</v>
      </c>
      <c r="AW122" s="12" t="s">
        <v>37</v>
      </c>
      <c r="AX122" s="12" t="s">
        <v>76</v>
      </c>
      <c r="AY122" s="146" t="s">
        <v>123</v>
      </c>
    </row>
    <row r="123" spans="2:65" s="13" customFormat="1" ht="11.25">
      <c r="B123" s="151"/>
      <c r="D123" s="145" t="s">
        <v>134</v>
      </c>
      <c r="E123" s="152" t="s">
        <v>19</v>
      </c>
      <c r="F123" s="153" t="s">
        <v>165</v>
      </c>
      <c r="H123" s="154">
        <v>50</v>
      </c>
      <c r="I123" s="155"/>
      <c r="L123" s="151"/>
      <c r="M123" s="156"/>
      <c r="T123" s="157"/>
      <c r="AT123" s="152" t="s">
        <v>134</v>
      </c>
      <c r="AU123" s="152" t="s">
        <v>85</v>
      </c>
      <c r="AV123" s="13" t="s">
        <v>85</v>
      </c>
      <c r="AW123" s="13" t="s">
        <v>37</v>
      </c>
      <c r="AX123" s="13" t="s">
        <v>76</v>
      </c>
      <c r="AY123" s="152" t="s">
        <v>123</v>
      </c>
    </row>
    <row r="124" spans="2:65" s="14" customFormat="1" ht="11.25">
      <c r="B124" s="158"/>
      <c r="D124" s="145" t="s">
        <v>134</v>
      </c>
      <c r="E124" s="159" t="s">
        <v>19</v>
      </c>
      <c r="F124" s="160" t="s">
        <v>138</v>
      </c>
      <c r="H124" s="161">
        <v>50</v>
      </c>
      <c r="I124" s="162"/>
      <c r="L124" s="158"/>
      <c r="M124" s="163"/>
      <c r="T124" s="164"/>
      <c r="AT124" s="159" t="s">
        <v>134</v>
      </c>
      <c r="AU124" s="159" t="s">
        <v>85</v>
      </c>
      <c r="AV124" s="14" t="s">
        <v>130</v>
      </c>
      <c r="AW124" s="14" t="s">
        <v>37</v>
      </c>
      <c r="AX124" s="14" t="s">
        <v>83</v>
      </c>
      <c r="AY124" s="159" t="s">
        <v>123</v>
      </c>
    </row>
    <row r="125" spans="2:65" s="1" customFormat="1" ht="37.9" customHeight="1">
      <c r="B125" s="32"/>
      <c r="C125" s="127" t="s">
        <v>166</v>
      </c>
      <c r="D125" s="127" t="s">
        <v>125</v>
      </c>
      <c r="E125" s="128" t="s">
        <v>167</v>
      </c>
      <c r="F125" s="129" t="s">
        <v>168</v>
      </c>
      <c r="G125" s="130" t="s">
        <v>160</v>
      </c>
      <c r="H125" s="131">
        <v>50</v>
      </c>
      <c r="I125" s="132"/>
      <c r="J125" s="133">
        <f>ROUND(I125*H125,2)</f>
        <v>0</v>
      </c>
      <c r="K125" s="129" t="s">
        <v>129</v>
      </c>
      <c r="L125" s="32"/>
      <c r="M125" s="134" t="s">
        <v>19</v>
      </c>
      <c r="N125" s="135" t="s">
        <v>47</v>
      </c>
      <c r="P125" s="136">
        <f>O125*H125</f>
        <v>0</v>
      </c>
      <c r="Q125" s="136">
        <v>4.8999999999999998E-4</v>
      </c>
      <c r="R125" s="136">
        <f>Q125*H125</f>
        <v>2.4500000000000001E-2</v>
      </c>
      <c r="S125" s="136">
        <v>0</v>
      </c>
      <c r="T125" s="137">
        <f>S125*H125</f>
        <v>0</v>
      </c>
      <c r="AR125" s="138" t="s">
        <v>130</v>
      </c>
      <c r="AT125" s="138" t="s">
        <v>125</v>
      </c>
      <c r="AU125" s="138" t="s">
        <v>85</v>
      </c>
      <c r="AY125" s="17" t="s">
        <v>123</v>
      </c>
      <c r="BE125" s="139">
        <f>IF(N125="základní",J125,0)</f>
        <v>0</v>
      </c>
      <c r="BF125" s="139">
        <f>IF(N125="snížená",J125,0)</f>
        <v>0</v>
      </c>
      <c r="BG125" s="139">
        <f>IF(N125="zákl. přenesená",J125,0)</f>
        <v>0</v>
      </c>
      <c r="BH125" s="139">
        <f>IF(N125="sníž. přenesená",J125,0)</f>
        <v>0</v>
      </c>
      <c r="BI125" s="139">
        <f>IF(N125="nulová",J125,0)</f>
        <v>0</v>
      </c>
      <c r="BJ125" s="17" t="s">
        <v>83</v>
      </c>
      <c r="BK125" s="139">
        <f>ROUND(I125*H125,2)</f>
        <v>0</v>
      </c>
      <c r="BL125" s="17" t="s">
        <v>130</v>
      </c>
      <c r="BM125" s="138" t="s">
        <v>169</v>
      </c>
    </row>
    <row r="126" spans="2:65" s="1" customFormat="1" ht="11.25">
      <c r="B126" s="32"/>
      <c r="D126" s="140" t="s">
        <v>132</v>
      </c>
      <c r="F126" s="141" t="s">
        <v>170</v>
      </c>
      <c r="I126" s="142"/>
      <c r="L126" s="32"/>
      <c r="M126" s="143"/>
      <c r="T126" s="53"/>
      <c r="AT126" s="17" t="s">
        <v>132</v>
      </c>
      <c r="AU126" s="17" t="s">
        <v>85</v>
      </c>
    </row>
    <row r="127" spans="2:65" s="12" customFormat="1" ht="11.25">
      <c r="B127" s="144"/>
      <c r="D127" s="145" t="s">
        <v>134</v>
      </c>
      <c r="E127" s="146" t="s">
        <v>19</v>
      </c>
      <c r="F127" s="147" t="s">
        <v>171</v>
      </c>
      <c r="H127" s="146" t="s">
        <v>19</v>
      </c>
      <c r="I127" s="148"/>
      <c r="L127" s="144"/>
      <c r="M127" s="149"/>
      <c r="T127" s="150"/>
      <c r="AT127" s="146" t="s">
        <v>134</v>
      </c>
      <c r="AU127" s="146" t="s">
        <v>85</v>
      </c>
      <c r="AV127" s="12" t="s">
        <v>83</v>
      </c>
      <c r="AW127" s="12" t="s">
        <v>37</v>
      </c>
      <c r="AX127" s="12" t="s">
        <v>76</v>
      </c>
      <c r="AY127" s="146" t="s">
        <v>123</v>
      </c>
    </row>
    <row r="128" spans="2:65" s="12" customFormat="1" ht="11.25">
      <c r="B128" s="144"/>
      <c r="D128" s="145" t="s">
        <v>134</v>
      </c>
      <c r="E128" s="146" t="s">
        <v>19</v>
      </c>
      <c r="F128" s="147" t="s">
        <v>164</v>
      </c>
      <c r="H128" s="146" t="s">
        <v>19</v>
      </c>
      <c r="I128" s="148"/>
      <c r="L128" s="144"/>
      <c r="M128" s="149"/>
      <c r="T128" s="150"/>
      <c r="AT128" s="146" t="s">
        <v>134</v>
      </c>
      <c r="AU128" s="146" t="s">
        <v>85</v>
      </c>
      <c r="AV128" s="12" t="s">
        <v>83</v>
      </c>
      <c r="AW128" s="12" t="s">
        <v>37</v>
      </c>
      <c r="AX128" s="12" t="s">
        <v>76</v>
      </c>
      <c r="AY128" s="146" t="s">
        <v>123</v>
      </c>
    </row>
    <row r="129" spans="2:65" s="13" customFormat="1" ht="11.25">
      <c r="B129" s="151"/>
      <c r="D129" s="145" t="s">
        <v>134</v>
      </c>
      <c r="E129" s="152" t="s">
        <v>19</v>
      </c>
      <c r="F129" s="153" t="s">
        <v>165</v>
      </c>
      <c r="H129" s="154">
        <v>50</v>
      </c>
      <c r="I129" s="155"/>
      <c r="L129" s="151"/>
      <c r="M129" s="156"/>
      <c r="T129" s="157"/>
      <c r="AT129" s="152" t="s">
        <v>134</v>
      </c>
      <c r="AU129" s="152" t="s">
        <v>85</v>
      </c>
      <c r="AV129" s="13" t="s">
        <v>85</v>
      </c>
      <c r="AW129" s="13" t="s">
        <v>37</v>
      </c>
      <c r="AX129" s="13" t="s">
        <v>76</v>
      </c>
      <c r="AY129" s="152" t="s">
        <v>123</v>
      </c>
    </row>
    <row r="130" spans="2:65" s="14" customFormat="1" ht="11.25">
      <c r="B130" s="158"/>
      <c r="D130" s="145" t="s">
        <v>134</v>
      </c>
      <c r="E130" s="159" t="s">
        <v>19</v>
      </c>
      <c r="F130" s="160" t="s">
        <v>138</v>
      </c>
      <c r="H130" s="161">
        <v>50</v>
      </c>
      <c r="I130" s="162"/>
      <c r="L130" s="158"/>
      <c r="M130" s="163"/>
      <c r="T130" s="164"/>
      <c r="AT130" s="159" t="s">
        <v>134</v>
      </c>
      <c r="AU130" s="159" t="s">
        <v>85</v>
      </c>
      <c r="AV130" s="14" t="s">
        <v>130</v>
      </c>
      <c r="AW130" s="14" t="s">
        <v>37</v>
      </c>
      <c r="AX130" s="14" t="s">
        <v>83</v>
      </c>
      <c r="AY130" s="159" t="s">
        <v>123</v>
      </c>
    </row>
    <row r="131" spans="2:65" s="1" customFormat="1" ht="37.9" customHeight="1">
      <c r="B131" s="32"/>
      <c r="C131" s="127" t="s">
        <v>172</v>
      </c>
      <c r="D131" s="127" t="s">
        <v>125</v>
      </c>
      <c r="E131" s="128" t="s">
        <v>173</v>
      </c>
      <c r="F131" s="129" t="s">
        <v>174</v>
      </c>
      <c r="G131" s="130" t="s">
        <v>175</v>
      </c>
      <c r="H131" s="131">
        <v>50.43</v>
      </c>
      <c r="I131" s="132"/>
      <c r="J131" s="133">
        <f>ROUND(I131*H131,2)</f>
        <v>0</v>
      </c>
      <c r="K131" s="129" t="s">
        <v>129</v>
      </c>
      <c r="L131" s="32"/>
      <c r="M131" s="134" t="s">
        <v>19</v>
      </c>
      <c r="N131" s="135" t="s">
        <v>47</v>
      </c>
      <c r="P131" s="136">
        <f>O131*H131</f>
        <v>0</v>
      </c>
      <c r="Q131" s="136">
        <v>0</v>
      </c>
      <c r="R131" s="136">
        <f>Q131*H131</f>
        <v>0</v>
      </c>
      <c r="S131" s="136">
        <v>0</v>
      </c>
      <c r="T131" s="137">
        <f>S131*H131</f>
        <v>0</v>
      </c>
      <c r="AR131" s="138" t="s">
        <v>130</v>
      </c>
      <c r="AT131" s="138" t="s">
        <v>125</v>
      </c>
      <c r="AU131" s="138" t="s">
        <v>85</v>
      </c>
      <c r="AY131" s="17" t="s">
        <v>123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7" t="s">
        <v>83</v>
      </c>
      <c r="BK131" s="139">
        <f>ROUND(I131*H131,2)</f>
        <v>0</v>
      </c>
      <c r="BL131" s="17" t="s">
        <v>130</v>
      </c>
      <c r="BM131" s="138" t="s">
        <v>176</v>
      </c>
    </row>
    <row r="132" spans="2:65" s="1" customFormat="1" ht="11.25">
      <c r="B132" s="32"/>
      <c r="D132" s="140" t="s">
        <v>132</v>
      </c>
      <c r="F132" s="141" t="s">
        <v>177</v>
      </c>
      <c r="I132" s="142"/>
      <c r="L132" s="32"/>
      <c r="M132" s="143"/>
      <c r="T132" s="53"/>
      <c r="AT132" s="17" t="s">
        <v>132</v>
      </c>
      <c r="AU132" s="17" t="s">
        <v>85</v>
      </c>
    </row>
    <row r="133" spans="2:65" s="12" customFormat="1" ht="22.5">
      <c r="B133" s="144"/>
      <c r="D133" s="145" t="s">
        <v>134</v>
      </c>
      <c r="E133" s="146" t="s">
        <v>19</v>
      </c>
      <c r="F133" s="147" t="s">
        <v>178</v>
      </c>
      <c r="H133" s="146" t="s">
        <v>19</v>
      </c>
      <c r="I133" s="148"/>
      <c r="L133" s="144"/>
      <c r="M133" s="149"/>
      <c r="T133" s="150"/>
      <c r="AT133" s="146" t="s">
        <v>134</v>
      </c>
      <c r="AU133" s="146" t="s">
        <v>85</v>
      </c>
      <c r="AV133" s="12" t="s">
        <v>83</v>
      </c>
      <c r="AW133" s="12" t="s">
        <v>37</v>
      </c>
      <c r="AX133" s="12" t="s">
        <v>76</v>
      </c>
      <c r="AY133" s="146" t="s">
        <v>123</v>
      </c>
    </row>
    <row r="134" spans="2:65" s="12" customFormat="1" ht="11.25">
      <c r="B134" s="144"/>
      <c r="D134" s="145" t="s">
        <v>134</v>
      </c>
      <c r="E134" s="146" t="s">
        <v>19</v>
      </c>
      <c r="F134" s="147" t="s">
        <v>136</v>
      </c>
      <c r="H134" s="146" t="s">
        <v>19</v>
      </c>
      <c r="I134" s="148"/>
      <c r="L134" s="144"/>
      <c r="M134" s="149"/>
      <c r="T134" s="150"/>
      <c r="AT134" s="146" t="s">
        <v>134</v>
      </c>
      <c r="AU134" s="146" t="s">
        <v>85</v>
      </c>
      <c r="AV134" s="12" t="s">
        <v>83</v>
      </c>
      <c r="AW134" s="12" t="s">
        <v>37</v>
      </c>
      <c r="AX134" s="12" t="s">
        <v>76</v>
      </c>
      <c r="AY134" s="146" t="s">
        <v>123</v>
      </c>
    </row>
    <row r="135" spans="2:65" s="13" customFormat="1" ht="11.25">
      <c r="B135" s="151"/>
      <c r="D135" s="145" t="s">
        <v>134</v>
      </c>
      <c r="E135" s="152" t="s">
        <v>19</v>
      </c>
      <c r="F135" s="153" t="s">
        <v>179</v>
      </c>
      <c r="H135" s="154">
        <v>11.61</v>
      </c>
      <c r="I135" s="155"/>
      <c r="L135" s="151"/>
      <c r="M135" s="156"/>
      <c r="T135" s="157"/>
      <c r="AT135" s="152" t="s">
        <v>134</v>
      </c>
      <c r="AU135" s="152" t="s">
        <v>85</v>
      </c>
      <c r="AV135" s="13" t="s">
        <v>85</v>
      </c>
      <c r="AW135" s="13" t="s">
        <v>37</v>
      </c>
      <c r="AX135" s="13" t="s">
        <v>76</v>
      </c>
      <c r="AY135" s="152" t="s">
        <v>123</v>
      </c>
    </row>
    <row r="136" spans="2:65" s="13" customFormat="1" ht="11.25">
      <c r="B136" s="151"/>
      <c r="D136" s="145" t="s">
        <v>134</v>
      </c>
      <c r="E136" s="152" t="s">
        <v>19</v>
      </c>
      <c r="F136" s="153" t="s">
        <v>180</v>
      </c>
      <c r="H136" s="154">
        <v>1.74</v>
      </c>
      <c r="I136" s="155"/>
      <c r="L136" s="151"/>
      <c r="M136" s="156"/>
      <c r="T136" s="157"/>
      <c r="AT136" s="152" t="s">
        <v>134</v>
      </c>
      <c r="AU136" s="152" t="s">
        <v>85</v>
      </c>
      <c r="AV136" s="13" t="s">
        <v>85</v>
      </c>
      <c r="AW136" s="13" t="s">
        <v>37</v>
      </c>
      <c r="AX136" s="13" t="s">
        <v>76</v>
      </c>
      <c r="AY136" s="152" t="s">
        <v>123</v>
      </c>
    </row>
    <row r="137" spans="2:65" s="13" customFormat="1" ht="11.25">
      <c r="B137" s="151"/>
      <c r="D137" s="145" t="s">
        <v>134</v>
      </c>
      <c r="E137" s="152" t="s">
        <v>19</v>
      </c>
      <c r="F137" s="153" t="s">
        <v>181</v>
      </c>
      <c r="H137" s="154">
        <v>35.880000000000003</v>
      </c>
      <c r="I137" s="155"/>
      <c r="L137" s="151"/>
      <c r="M137" s="156"/>
      <c r="T137" s="157"/>
      <c r="AT137" s="152" t="s">
        <v>134</v>
      </c>
      <c r="AU137" s="152" t="s">
        <v>85</v>
      </c>
      <c r="AV137" s="13" t="s">
        <v>85</v>
      </c>
      <c r="AW137" s="13" t="s">
        <v>37</v>
      </c>
      <c r="AX137" s="13" t="s">
        <v>76</v>
      </c>
      <c r="AY137" s="152" t="s">
        <v>123</v>
      </c>
    </row>
    <row r="138" spans="2:65" s="13" customFormat="1" ht="11.25">
      <c r="B138" s="151"/>
      <c r="D138" s="145" t="s">
        <v>134</v>
      </c>
      <c r="E138" s="152" t="s">
        <v>19</v>
      </c>
      <c r="F138" s="153" t="s">
        <v>182</v>
      </c>
      <c r="H138" s="154">
        <v>1.2</v>
      </c>
      <c r="I138" s="155"/>
      <c r="L138" s="151"/>
      <c r="M138" s="156"/>
      <c r="T138" s="157"/>
      <c r="AT138" s="152" t="s">
        <v>134</v>
      </c>
      <c r="AU138" s="152" t="s">
        <v>85</v>
      </c>
      <c r="AV138" s="13" t="s">
        <v>85</v>
      </c>
      <c r="AW138" s="13" t="s">
        <v>37</v>
      </c>
      <c r="AX138" s="13" t="s">
        <v>76</v>
      </c>
      <c r="AY138" s="152" t="s">
        <v>123</v>
      </c>
    </row>
    <row r="139" spans="2:65" s="14" customFormat="1" ht="11.25">
      <c r="B139" s="158"/>
      <c r="D139" s="145" t="s">
        <v>134</v>
      </c>
      <c r="E139" s="159" t="s">
        <v>19</v>
      </c>
      <c r="F139" s="160" t="s">
        <v>138</v>
      </c>
      <c r="H139" s="161">
        <v>50.43</v>
      </c>
      <c r="I139" s="162"/>
      <c r="L139" s="158"/>
      <c r="M139" s="163"/>
      <c r="T139" s="164"/>
      <c r="AT139" s="159" t="s">
        <v>134</v>
      </c>
      <c r="AU139" s="159" t="s">
        <v>85</v>
      </c>
      <c r="AV139" s="14" t="s">
        <v>130</v>
      </c>
      <c r="AW139" s="14" t="s">
        <v>37</v>
      </c>
      <c r="AX139" s="14" t="s">
        <v>83</v>
      </c>
      <c r="AY139" s="159" t="s">
        <v>123</v>
      </c>
    </row>
    <row r="140" spans="2:65" s="1" customFormat="1" ht="44.25" customHeight="1">
      <c r="B140" s="32"/>
      <c r="C140" s="127" t="s">
        <v>183</v>
      </c>
      <c r="D140" s="127" t="s">
        <v>125</v>
      </c>
      <c r="E140" s="128" t="s">
        <v>184</v>
      </c>
      <c r="F140" s="129" t="s">
        <v>185</v>
      </c>
      <c r="G140" s="130" t="s">
        <v>175</v>
      </c>
      <c r="H140" s="131">
        <v>2.0699999999999998</v>
      </c>
      <c r="I140" s="132"/>
      <c r="J140" s="133">
        <f>ROUND(I140*H140,2)</f>
        <v>0</v>
      </c>
      <c r="K140" s="129" t="s">
        <v>129</v>
      </c>
      <c r="L140" s="32"/>
      <c r="M140" s="134" t="s">
        <v>19</v>
      </c>
      <c r="N140" s="135" t="s">
        <v>47</v>
      </c>
      <c r="P140" s="136">
        <f>O140*H140</f>
        <v>0</v>
      </c>
      <c r="Q140" s="136">
        <v>0</v>
      </c>
      <c r="R140" s="136">
        <f>Q140*H140</f>
        <v>0</v>
      </c>
      <c r="S140" s="136">
        <v>0</v>
      </c>
      <c r="T140" s="137">
        <f>S140*H140</f>
        <v>0</v>
      </c>
      <c r="AR140" s="138" t="s">
        <v>130</v>
      </c>
      <c r="AT140" s="138" t="s">
        <v>125</v>
      </c>
      <c r="AU140" s="138" t="s">
        <v>85</v>
      </c>
      <c r="AY140" s="17" t="s">
        <v>123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7" t="s">
        <v>83</v>
      </c>
      <c r="BK140" s="139">
        <f>ROUND(I140*H140,2)</f>
        <v>0</v>
      </c>
      <c r="BL140" s="17" t="s">
        <v>130</v>
      </c>
      <c r="BM140" s="138" t="s">
        <v>186</v>
      </c>
    </row>
    <row r="141" spans="2:65" s="1" customFormat="1" ht="11.25">
      <c r="B141" s="32"/>
      <c r="D141" s="140" t="s">
        <v>132</v>
      </c>
      <c r="F141" s="141" t="s">
        <v>187</v>
      </c>
      <c r="I141" s="142"/>
      <c r="L141" s="32"/>
      <c r="M141" s="143"/>
      <c r="T141" s="53"/>
      <c r="AT141" s="17" t="s">
        <v>132</v>
      </c>
      <c r="AU141" s="17" t="s">
        <v>85</v>
      </c>
    </row>
    <row r="142" spans="2:65" s="12" customFormat="1" ht="22.5">
      <c r="B142" s="144"/>
      <c r="D142" s="145" t="s">
        <v>134</v>
      </c>
      <c r="E142" s="146" t="s">
        <v>19</v>
      </c>
      <c r="F142" s="147" t="s">
        <v>188</v>
      </c>
      <c r="H142" s="146" t="s">
        <v>19</v>
      </c>
      <c r="I142" s="148"/>
      <c r="L142" s="144"/>
      <c r="M142" s="149"/>
      <c r="T142" s="150"/>
      <c r="AT142" s="146" t="s">
        <v>134</v>
      </c>
      <c r="AU142" s="146" t="s">
        <v>85</v>
      </c>
      <c r="AV142" s="12" t="s">
        <v>83</v>
      </c>
      <c r="AW142" s="12" t="s">
        <v>37</v>
      </c>
      <c r="AX142" s="12" t="s">
        <v>76</v>
      </c>
      <c r="AY142" s="146" t="s">
        <v>123</v>
      </c>
    </row>
    <row r="143" spans="2:65" s="13" customFormat="1" ht="11.25">
      <c r="B143" s="151"/>
      <c r="D143" s="145" t="s">
        <v>134</v>
      </c>
      <c r="E143" s="152" t="s">
        <v>19</v>
      </c>
      <c r="F143" s="153" t="s">
        <v>189</v>
      </c>
      <c r="H143" s="154">
        <v>2.0699999999999998</v>
      </c>
      <c r="I143" s="155"/>
      <c r="L143" s="151"/>
      <c r="M143" s="156"/>
      <c r="T143" s="157"/>
      <c r="AT143" s="152" t="s">
        <v>134</v>
      </c>
      <c r="AU143" s="152" t="s">
        <v>85</v>
      </c>
      <c r="AV143" s="13" t="s">
        <v>85</v>
      </c>
      <c r="AW143" s="13" t="s">
        <v>37</v>
      </c>
      <c r="AX143" s="13" t="s">
        <v>76</v>
      </c>
      <c r="AY143" s="152" t="s">
        <v>123</v>
      </c>
    </row>
    <row r="144" spans="2:65" s="14" customFormat="1" ht="11.25">
      <c r="B144" s="158"/>
      <c r="D144" s="145" t="s">
        <v>134</v>
      </c>
      <c r="E144" s="159" t="s">
        <v>19</v>
      </c>
      <c r="F144" s="160" t="s">
        <v>138</v>
      </c>
      <c r="H144" s="161">
        <v>2.0699999999999998</v>
      </c>
      <c r="I144" s="162"/>
      <c r="L144" s="158"/>
      <c r="M144" s="163"/>
      <c r="T144" s="164"/>
      <c r="AT144" s="159" t="s">
        <v>134</v>
      </c>
      <c r="AU144" s="159" t="s">
        <v>85</v>
      </c>
      <c r="AV144" s="14" t="s">
        <v>130</v>
      </c>
      <c r="AW144" s="14" t="s">
        <v>37</v>
      </c>
      <c r="AX144" s="14" t="s">
        <v>83</v>
      </c>
      <c r="AY144" s="159" t="s">
        <v>123</v>
      </c>
    </row>
    <row r="145" spans="2:65" s="1" customFormat="1" ht="62.65" customHeight="1">
      <c r="B145" s="32"/>
      <c r="C145" s="127" t="s">
        <v>190</v>
      </c>
      <c r="D145" s="127" t="s">
        <v>125</v>
      </c>
      <c r="E145" s="128" t="s">
        <v>191</v>
      </c>
      <c r="F145" s="129" t="s">
        <v>192</v>
      </c>
      <c r="G145" s="130" t="s">
        <v>175</v>
      </c>
      <c r="H145" s="131">
        <v>52.5</v>
      </c>
      <c r="I145" s="132"/>
      <c r="J145" s="133">
        <f>ROUND(I145*H145,2)</f>
        <v>0</v>
      </c>
      <c r="K145" s="129" t="s">
        <v>129</v>
      </c>
      <c r="L145" s="32"/>
      <c r="M145" s="134" t="s">
        <v>19</v>
      </c>
      <c r="N145" s="135" t="s">
        <v>47</v>
      </c>
      <c r="P145" s="136">
        <f>O145*H145</f>
        <v>0</v>
      </c>
      <c r="Q145" s="136">
        <v>0</v>
      </c>
      <c r="R145" s="136">
        <f>Q145*H145</f>
        <v>0</v>
      </c>
      <c r="S145" s="136">
        <v>0</v>
      </c>
      <c r="T145" s="137">
        <f>S145*H145</f>
        <v>0</v>
      </c>
      <c r="AR145" s="138" t="s">
        <v>130</v>
      </c>
      <c r="AT145" s="138" t="s">
        <v>125</v>
      </c>
      <c r="AU145" s="138" t="s">
        <v>85</v>
      </c>
      <c r="AY145" s="17" t="s">
        <v>123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7" t="s">
        <v>83</v>
      </c>
      <c r="BK145" s="139">
        <f>ROUND(I145*H145,2)</f>
        <v>0</v>
      </c>
      <c r="BL145" s="17" t="s">
        <v>130</v>
      </c>
      <c r="BM145" s="138" t="s">
        <v>193</v>
      </c>
    </row>
    <row r="146" spans="2:65" s="1" customFormat="1" ht="11.25">
      <c r="B146" s="32"/>
      <c r="D146" s="140" t="s">
        <v>132</v>
      </c>
      <c r="F146" s="141" t="s">
        <v>194</v>
      </c>
      <c r="I146" s="142"/>
      <c r="L146" s="32"/>
      <c r="M146" s="143"/>
      <c r="T146" s="53"/>
      <c r="AT146" s="17" t="s">
        <v>132</v>
      </c>
      <c r="AU146" s="17" t="s">
        <v>85</v>
      </c>
    </row>
    <row r="147" spans="2:65" s="12" customFormat="1" ht="11.25">
      <c r="B147" s="144"/>
      <c r="D147" s="145" t="s">
        <v>134</v>
      </c>
      <c r="E147" s="146" t="s">
        <v>19</v>
      </c>
      <c r="F147" s="147" t="s">
        <v>195</v>
      </c>
      <c r="H147" s="146" t="s">
        <v>19</v>
      </c>
      <c r="I147" s="148"/>
      <c r="L147" s="144"/>
      <c r="M147" s="149"/>
      <c r="T147" s="150"/>
      <c r="AT147" s="146" t="s">
        <v>134</v>
      </c>
      <c r="AU147" s="146" t="s">
        <v>85</v>
      </c>
      <c r="AV147" s="12" t="s">
        <v>83</v>
      </c>
      <c r="AW147" s="12" t="s">
        <v>37</v>
      </c>
      <c r="AX147" s="12" t="s">
        <v>76</v>
      </c>
      <c r="AY147" s="146" t="s">
        <v>123</v>
      </c>
    </row>
    <row r="148" spans="2:65" s="13" customFormat="1" ht="11.25">
      <c r="B148" s="151"/>
      <c r="D148" s="145" t="s">
        <v>134</v>
      </c>
      <c r="E148" s="152" t="s">
        <v>19</v>
      </c>
      <c r="F148" s="153" t="s">
        <v>196</v>
      </c>
      <c r="H148" s="154">
        <v>50.43</v>
      </c>
      <c r="I148" s="155"/>
      <c r="L148" s="151"/>
      <c r="M148" s="156"/>
      <c r="T148" s="157"/>
      <c r="AT148" s="152" t="s">
        <v>134</v>
      </c>
      <c r="AU148" s="152" t="s">
        <v>85</v>
      </c>
      <c r="AV148" s="13" t="s">
        <v>85</v>
      </c>
      <c r="AW148" s="13" t="s">
        <v>37</v>
      </c>
      <c r="AX148" s="13" t="s">
        <v>76</v>
      </c>
      <c r="AY148" s="152" t="s">
        <v>123</v>
      </c>
    </row>
    <row r="149" spans="2:65" s="13" customFormat="1" ht="11.25">
      <c r="B149" s="151"/>
      <c r="D149" s="145" t="s">
        <v>134</v>
      </c>
      <c r="E149" s="152" t="s">
        <v>19</v>
      </c>
      <c r="F149" s="153" t="s">
        <v>197</v>
      </c>
      <c r="H149" s="154">
        <v>2.0699999999999998</v>
      </c>
      <c r="I149" s="155"/>
      <c r="L149" s="151"/>
      <c r="M149" s="156"/>
      <c r="T149" s="157"/>
      <c r="AT149" s="152" t="s">
        <v>134</v>
      </c>
      <c r="AU149" s="152" t="s">
        <v>85</v>
      </c>
      <c r="AV149" s="13" t="s">
        <v>85</v>
      </c>
      <c r="AW149" s="13" t="s">
        <v>37</v>
      </c>
      <c r="AX149" s="13" t="s">
        <v>76</v>
      </c>
      <c r="AY149" s="152" t="s">
        <v>123</v>
      </c>
    </row>
    <row r="150" spans="2:65" s="14" customFormat="1" ht="11.25">
      <c r="B150" s="158"/>
      <c r="D150" s="145" t="s">
        <v>134</v>
      </c>
      <c r="E150" s="159" t="s">
        <v>19</v>
      </c>
      <c r="F150" s="160" t="s">
        <v>138</v>
      </c>
      <c r="H150" s="161">
        <v>52.5</v>
      </c>
      <c r="I150" s="162"/>
      <c r="L150" s="158"/>
      <c r="M150" s="163"/>
      <c r="T150" s="164"/>
      <c r="AT150" s="159" t="s">
        <v>134</v>
      </c>
      <c r="AU150" s="159" t="s">
        <v>85</v>
      </c>
      <c r="AV150" s="14" t="s">
        <v>130</v>
      </c>
      <c r="AW150" s="14" t="s">
        <v>37</v>
      </c>
      <c r="AX150" s="14" t="s">
        <v>83</v>
      </c>
      <c r="AY150" s="159" t="s">
        <v>123</v>
      </c>
    </row>
    <row r="151" spans="2:65" s="1" customFormat="1" ht="37.9" customHeight="1">
      <c r="B151" s="32"/>
      <c r="C151" s="127" t="s">
        <v>198</v>
      </c>
      <c r="D151" s="127" t="s">
        <v>125</v>
      </c>
      <c r="E151" s="128" t="s">
        <v>199</v>
      </c>
      <c r="F151" s="129" t="s">
        <v>200</v>
      </c>
      <c r="G151" s="130" t="s">
        <v>128</v>
      </c>
      <c r="H151" s="131">
        <v>1.8</v>
      </c>
      <c r="I151" s="132"/>
      <c r="J151" s="133">
        <f>ROUND(I151*H151,2)</f>
        <v>0</v>
      </c>
      <c r="K151" s="129" t="s">
        <v>129</v>
      </c>
      <c r="L151" s="32"/>
      <c r="M151" s="134" t="s">
        <v>19</v>
      </c>
      <c r="N151" s="135" t="s">
        <v>47</v>
      </c>
      <c r="P151" s="136">
        <f>O151*H151</f>
        <v>0</v>
      </c>
      <c r="Q151" s="136">
        <v>0</v>
      </c>
      <c r="R151" s="136">
        <f>Q151*H151</f>
        <v>0</v>
      </c>
      <c r="S151" s="136">
        <v>0</v>
      </c>
      <c r="T151" s="137">
        <f>S151*H151</f>
        <v>0</v>
      </c>
      <c r="AR151" s="138" t="s">
        <v>130</v>
      </c>
      <c r="AT151" s="138" t="s">
        <v>125</v>
      </c>
      <c r="AU151" s="138" t="s">
        <v>85</v>
      </c>
      <c r="AY151" s="17" t="s">
        <v>123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7" t="s">
        <v>83</v>
      </c>
      <c r="BK151" s="139">
        <f>ROUND(I151*H151,2)</f>
        <v>0</v>
      </c>
      <c r="BL151" s="17" t="s">
        <v>130</v>
      </c>
      <c r="BM151" s="138" t="s">
        <v>201</v>
      </c>
    </row>
    <row r="152" spans="2:65" s="1" customFormat="1" ht="11.25">
      <c r="B152" s="32"/>
      <c r="D152" s="140" t="s">
        <v>132</v>
      </c>
      <c r="F152" s="141" t="s">
        <v>202</v>
      </c>
      <c r="I152" s="142"/>
      <c r="L152" s="32"/>
      <c r="M152" s="143"/>
      <c r="T152" s="53"/>
      <c r="AT152" s="17" t="s">
        <v>132</v>
      </c>
      <c r="AU152" s="17" t="s">
        <v>85</v>
      </c>
    </row>
    <row r="153" spans="2:65" s="12" customFormat="1" ht="11.25">
      <c r="B153" s="144"/>
      <c r="D153" s="145" t="s">
        <v>134</v>
      </c>
      <c r="E153" s="146" t="s">
        <v>19</v>
      </c>
      <c r="F153" s="147" t="s">
        <v>203</v>
      </c>
      <c r="H153" s="146" t="s">
        <v>19</v>
      </c>
      <c r="I153" s="148"/>
      <c r="L153" s="144"/>
      <c r="M153" s="149"/>
      <c r="T153" s="150"/>
      <c r="AT153" s="146" t="s">
        <v>134</v>
      </c>
      <c r="AU153" s="146" t="s">
        <v>85</v>
      </c>
      <c r="AV153" s="12" t="s">
        <v>83</v>
      </c>
      <c r="AW153" s="12" t="s">
        <v>37</v>
      </c>
      <c r="AX153" s="12" t="s">
        <v>76</v>
      </c>
      <c r="AY153" s="146" t="s">
        <v>123</v>
      </c>
    </row>
    <row r="154" spans="2:65" s="13" customFormat="1" ht="11.25">
      <c r="B154" s="151"/>
      <c r="D154" s="145" t="s">
        <v>134</v>
      </c>
      <c r="E154" s="152" t="s">
        <v>19</v>
      </c>
      <c r="F154" s="153" t="s">
        <v>204</v>
      </c>
      <c r="H154" s="154">
        <v>1.8</v>
      </c>
      <c r="I154" s="155"/>
      <c r="L154" s="151"/>
      <c r="M154" s="156"/>
      <c r="T154" s="157"/>
      <c r="AT154" s="152" t="s">
        <v>134</v>
      </c>
      <c r="AU154" s="152" t="s">
        <v>85</v>
      </c>
      <c r="AV154" s="13" t="s">
        <v>85</v>
      </c>
      <c r="AW154" s="13" t="s">
        <v>37</v>
      </c>
      <c r="AX154" s="13" t="s">
        <v>76</v>
      </c>
      <c r="AY154" s="152" t="s">
        <v>123</v>
      </c>
    </row>
    <row r="155" spans="2:65" s="14" customFormat="1" ht="11.25">
      <c r="B155" s="158"/>
      <c r="D155" s="145" t="s">
        <v>134</v>
      </c>
      <c r="E155" s="159" t="s">
        <v>19</v>
      </c>
      <c r="F155" s="160" t="s">
        <v>138</v>
      </c>
      <c r="H155" s="161">
        <v>1.8</v>
      </c>
      <c r="I155" s="162"/>
      <c r="L155" s="158"/>
      <c r="M155" s="163"/>
      <c r="T155" s="164"/>
      <c r="AT155" s="159" t="s">
        <v>134</v>
      </c>
      <c r="AU155" s="159" t="s">
        <v>85</v>
      </c>
      <c r="AV155" s="14" t="s">
        <v>130</v>
      </c>
      <c r="AW155" s="14" t="s">
        <v>37</v>
      </c>
      <c r="AX155" s="14" t="s">
        <v>83</v>
      </c>
      <c r="AY155" s="159" t="s">
        <v>123</v>
      </c>
    </row>
    <row r="156" spans="2:65" s="1" customFormat="1" ht="37.9" customHeight="1">
      <c r="B156" s="32"/>
      <c r="C156" s="127" t="s">
        <v>205</v>
      </c>
      <c r="D156" s="127" t="s">
        <v>125</v>
      </c>
      <c r="E156" s="128" t="s">
        <v>206</v>
      </c>
      <c r="F156" s="129" t="s">
        <v>207</v>
      </c>
      <c r="G156" s="130" t="s">
        <v>208</v>
      </c>
      <c r="H156" s="131">
        <v>94.5</v>
      </c>
      <c r="I156" s="132"/>
      <c r="J156" s="133">
        <f>ROUND(I156*H156,2)</f>
        <v>0</v>
      </c>
      <c r="K156" s="129" t="s">
        <v>129</v>
      </c>
      <c r="L156" s="32"/>
      <c r="M156" s="134" t="s">
        <v>19</v>
      </c>
      <c r="N156" s="135" t="s">
        <v>47</v>
      </c>
      <c r="P156" s="136">
        <f>O156*H156</f>
        <v>0</v>
      </c>
      <c r="Q156" s="136">
        <v>0</v>
      </c>
      <c r="R156" s="136">
        <f>Q156*H156</f>
        <v>0</v>
      </c>
      <c r="S156" s="136">
        <v>0</v>
      </c>
      <c r="T156" s="137">
        <f>S156*H156</f>
        <v>0</v>
      </c>
      <c r="AR156" s="138" t="s">
        <v>130</v>
      </c>
      <c r="AT156" s="138" t="s">
        <v>125</v>
      </c>
      <c r="AU156" s="138" t="s">
        <v>85</v>
      </c>
      <c r="AY156" s="17" t="s">
        <v>123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7" t="s">
        <v>83</v>
      </c>
      <c r="BK156" s="139">
        <f>ROUND(I156*H156,2)</f>
        <v>0</v>
      </c>
      <c r="BL156" s="17" t="s">
        <v>130</v>
      </c>
      <c r="BM156" s="138" t="s">
        <v>209</v>
      </c>
    </row>
    <row r="157" spans="2:65" s="1" customFormat="1" ht="11.25">
      <c r="B157" s="32"/>
      <c r="D157" s="140" t="s">
        <v>132</v>
      </c>
      <c r="F157" s="141" t="s">
        <v>210</v>
      </c>
      <c r="I157" s="142"/>
      <c r="L157" s="32"/>
      <c r="M157" s="143"/>
      <c r="T157" s="53"/>
      <c r="AT157" s="17" t="s">
        <v>132</v>
      </c>
      <c r="AU157" s="17" t="s">
        <v>85</v>
      </c>
    </row>
    <row r="158" spans="2:65" s="12" customFormat="1" ht="11.25">
      <c r="B158" s="144"/>
      <c r="D158" s="145" t="s">
        <v>134</v>
      </c>
      <c r="E158" s="146" t="s">
        <v>19</v>
      </c>
      <c r="F158" s="147" t="s">
        <v>211</v>
      </c>
      <c r="H158" s="146" t="s">
        <v>19</v>
      </c>
      <c r="I158" s="148"/>
      <c r="L158" s="144"/>
      <c r="M158" s="149"/>
      <c r="T158" s="150"/>
      <c r="AT158" s="146" t="s">
        <v>134</v>
      </c>
      <c r="AU158" s="146" t="s">
        <v>85</v>
      </c>
      <c r="AV158" s="12" t="s">
        <v>83</v>
      </c>
      <c r="AW158" s="12" t="s">
        <v>37</v>
      </c>
      <c r="AX158" s="12" t="s">
        <v>76</v>
      </c>
      <c r="AY158" s="146" t="s">
        <v>123</v>
      </c>
    </row>
    <row r="159" spans="2:65" s="13" customFormat="1" ht="11.25">
      <c r="B159" s="151"/>
      <c r="D159" s="145" t="s">
        <v>134</v>
      </c>
      <c r="E159" s="152" t="s">
        <v>19</v>
      </c>
      <c r="F159" s="153" t="s">
        <v>212</v>
      </c>
      <c r="H159" s="154">
        <v>94.5</v>
      </c>
      <c r="I159" s="155"/>
      <c r="L159" s="151"/>
      <c r="M159" s="156"/>
      <c r="T159" s="157"/>
      <c r="AT159" s="152" t="s">
        <v>134</v>
      </c>
      <c r="AU159" s="152" t="s">
        <v>85</v>
      </c>
      <c r="AV159" s="13" t="s">
        <v>85</v>
      </c>
      <c r="AW159" s="13" t="s">
        <v>37</v>
      </c>
      <c r="AX159" s="13" t="s">
        <v>76</v>
      </c>
      <c r="AY159" s="152" t="s">
        <v>123</v>
      </c>
    </row>
    <row r="160" spans="2:65" s="14" customFormat="1" ht="11.25">
      <c r="B160" s="158"/>
      <c r="D160" s="145" t="s">
        <v>134</v>
      </c>
      <c r="E160" s="159" t="s">
        <v>19</v>
      </c>
      <c r="F160" s="160" t="s">
        <v>138</v>
      </c>
      <c r="H160" s="161">
        <v>94.5</v>
      </c>
      <c r="I160" s="162"/>
      <c r="L160" s="158"/>
      <c r="M160" s="163"/>
      <c r="T160" s="164"/>
      <c r="AT160" s="159" t="s">
        <v>134</v>
      </c>
      <c r="AU160" s="159" t="s">
        <v>85</v>
      </c>
      <c r="AV160" s="14" t="s">
        <v>130</v>
      </c>
      <c r="AW160" s="14" t="s">
        <v>37</v>
      </c>
      <c r="AX160" s="14" t="s">
        <v>83</v>
      </c>
      <c r="AY160" s="159" t="s">
        <v>123</v>
      </c>
    </row>
    <row r="161" spans="2:65" s="1" customFormat="1" ht="44.25" customHeight="1">
      <c r="B161" s="32"/>
      <c r="C161" s="127" t="s">
        <v>8</v>
      </c>
      <c r="D161" s="127" t="s">
        <v>125</v>
      </c>
      <c r="E161" s="128" t="s">
        <v>213</v>
      </c>
      <c r="F161" s="129" t="s">
        <v>214</v>
      </c>
      <c r="G161" s="130" t="s">
        <v>175</v>
      </c>
      <c r="H161" s="131">
        <v>0.99</v>
      </c>
      <c r="I161" s="132"/>
      <c r="J161" s="133">
        <f>ROUND(I161*H161,2)</f>
        <v>0</v>
      </c>
      <c r="K161" s="129" t="s">
        <v>129</v>
      </c>
      <c r="L161" s="32"/>
      <c r="M161" s="134" t="s">
        <v>19</v>
      </c>
      <c r="N161" s="135" t="s">
        <v>47</v>
      </c>
      <c r="P161" s="136">
        <f>O161*H161</f>
        <v>0</v>
      </c>
      <c r="Q161" s="136">
        <v>0</v>
      </c>
      <c r="R161" s="136">
        <f>Q161*H161</f>
        <v>0</v>
      </c>
      <c r="S161" s="136">
        <v>0</v>
      </c>
      <c r="T161" s="137">
        <f>S161*H161</f>
        <v>0</v>
      </c>
      <c r="AR161" s="138" t="s">
        <v>130</v>
      </c>
      <c r="AT161" s="138" t="s">
        <v>125</v>
      </c>
      <c r="AU161" s="138" t="s">
        <v>85</v>
      </c>
      <c r="AY161" s="17" t="s">
        <v>123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7" t="s">
        <v>83</v>
      </c>
      <c r="BK161" s="139">
        <f>ROUND(I161*H161,2)</f>
        <v>0</v>
      </c>
      <c r="BL161" s="17" t="s">
        <v>130</v>
      </c>
      <c r="BM161" s="138" t="s">
        <v>215</v>
      </c>
    </row>
    <row r="162" spans="2:65" s="1" customFormat="1" ht="11.25">
      <c r="B162" s="32"/>
      <c r="D162" s="140" t="s">
        <v>132</v>
      </c>
      <c r="F162" s="141" t="s">
        <v>216</v>
      </c>
      <c r="I162" s="142"/>
      <c r="L162" s="32"/>
      <c r="M162" s="143"/>
      <c r="T162" s="53"/>
      <c r="AT162" s="17" t="s">
        <v>132</v>
      </c>
      <c r="AU162" s="17" t="s">
        <v>85</v>
      </c>
    </row>
    <row r="163" spans="2:65" s="12" customFormat="1" ht="11.25">
      <c r="B163" s="144"/>
      <c r="D163" s="145" t="s">
        <v>134</v>
      </c>
      <c r="E163" s="146" t="s">
        <v>19</v>
      </c>
      <c r="F163" s="147" t="s">
        <v>217</v>
      </c>
      <c r="H163" s="146" t="s">
        <v>19</v>
      </c>
      <c r="I163" s="148"/>
      <c r="L163" s="144"/>
      <c r="M163" s="149"/>
      <c r="T163" s="150"/>
      <c r="AT163" s="146" t="s">
        <v>134</v>
      </c>
      <c r="AU163" s="146" t="s">
        <v>85</v>
      </c>
      <c r="AV163" s="12" t="s">
        <v>83</v>
      </c>
      <c r="AW163" s="12" t="s">
        <v>37</v>
      </c>
      <c r="AX163" s="12" t="s">
        <v>76</v>
      </c>
      <c r="AY163" s="146" t="s">
        <v>123</v>
      </c>
    </row>
    <row r="164" spans="2:65" s="13" customFormat="1" ht="11.25">
      <c r="B164" s="151"/>
      <c r="D164" s="145" t="s">
        <v>134</v>
      </c>
      <c r="E164" s="152" t="s">
        <v>19</v>
      </c>
      <c r="F164" s="153" t="s">
        <v>218</v>
      </c>
      <c r="H164" s="154">
        <v>0.99</v>
      </c>
      <c r="I164" s="155"/>
      <c r="L164" s="151"/>
      <c r="M164" s="156"/>
      <c r="T164" s="157"/>
      <c r="AT164" s="152" t="s">
        <v>134</v>
      </c>
      <c r="AU164" s="152" t="s">
        <v>85</v>
      </c>
      <c r="AV164" s="13" t="s">
        <v>85</v>
      </c>
      <c r="AW164" s="13" t="s">
        <v>37</v>
      </c>
      <c r="AX164" s="13" t="s">
        <v>76</v>
      </c>
      <c r="AY164" s="152" t="s">
        <v>123</v>
      </c>
    </row>
    <row r="165" spans="2:65" s="14" customFormat="1" ht="11.25">
      <c r="B165" s="158"/>
      <c r="D165" s="145" t="s">
        <v>134</v>
      </c>
      <c r="E165" s="159" t="s">
        <v>19</v>
      </c>
      <c r="F165" s="160" t="s">
        <v>138</v>
      </c>
      <c r="H165" s="161">
        <v>0.99</v>
      </c>
      <c r="I165" s="162"/>
      <c r="L165" s="158"/>
      <c r="M165" s="163"/>
      <c r="T165" s="164"/>
      <c r="AT165" s="159" t="s">
        <v>134</v>
      </c>
      <c r="AU165" s="159" t="s">
        <v>85</v>
      </c>
      <c r="AV165" s="14" t="s">
        <v>130</v>
      </c>
      <c r="AW165" s="14" t="s">
        <v>37</v>
      </c>
      <c r="AX165" s="14" t="s">
        <v>83</v>
      </c>
      <c r="AY165" s="159" t="s">
        <v>123</v>
      </c>
    </row>
    <row r="166" spans="2:65" s="1" customFormat="1" ht="16.5" customHeight="1">
      <c r="B166" s="32"/>
      <c r="C166" s="165" t="s">
        <v>219</v>
      </c>
      <c r="D166" s="165" t="s">
        <v>220</v>
      </c>
      <c r="E166" s="166" t="s">
        <v>221</v>
      </c>
      <c r="F166" s="167" t="s">
        <v>222</v>
      </c>
      <c r="G166" s="168" t="s">
        <v>208</v>
      </c>
      <c r="H166" s="169">
        <v>1.98</v>
      </c>
      <c r="I166" s="170"/>
      <c r="J166" s="171">
        <f>ROUND(I166*H166,2)</f>
        <v>0</v>
      </c>
      <c r="K166" s="167" t="s">
        <v>129</v>
      </c>
      <c r="L166" s="172"/>
      <c r="M166" s="173" t="s">
        <v>19</v>
      </c>
      <c r="N166" s="174" t="s">
        <v>47</v>
      </c>
      <c r="P166" s="136">
        <f>O166*H166</f>
        <v>0</v>
      </c>
      <c r="Q166" s="136">
        <v>1</v>
      </c>
      <c r="R166" s="136">
        <f>Q166*H166</f>
        <v>1.98</v>
      </c>
      <c r="S166" s="136">
        <v>0</v>
      </c>
      <c r="T166" s="137">
        <f>S166*H166</f>
        <v>0</v>
      </c>
      <c r="AR166" s="138" t="s">
        <v>223</v>
      </c>
      <c r="AT166" s="138" t="s">
        <v>220</v>
      </c>
      <c r="AU166" s="138" t="s">
        <v>85</v>
      </c>
      <c r="AY166" s="17" t="s">
        <v>123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7" t="s">
        <v>83</v>
      </c>
      <c r="BK166" s="139">
        <f>ROUND(I166*H166,2)</f>
        <v>0</v>
      </c>
      <c r="BL166" s="17" t="s">
        <v>223</v>
      </c>
      <c r="BM166" s="138" t="s">
        <v>224</v>
      </c>
    </row>
    <row r="167" spans="2:65" s="12" customFormat="1" ht="22.5">
      <c r="B167" s="144"/>
      <c r="D167" s="145" t="s">
        <v>134</v>
      </c>
      <c r="E167" s="146" t="s">
        <v>19</v>
      </c>
      <c r="F167" s="147" t="s">
        <v>225</v>
      </c>
      <c r="H167" s="146" t="s">
        <v>19</v>
      </c>
      <c r="I167" s="148"/>
      <c r="L167" s="144"/>
      <c r="M167" s="149"/>
      <c r="T167" s="150"/>
      <c r="AT167" s="146" t="s">
        <v>134</v>
      </c>
      <c r="AU167" s="146" t="s">
        <v>85</v>
      </c>
      <c r="AV167" s="12" t="s">
        <v>83</v>
      </c>
      <c r="AW167" s="12" t="s">
        <v>37</v>
      </c>
      <c r="AX167" s="12" t="s">
        <v>76</v>
      </c>
      <c r="AY167" s="146" t="s">
        <v>123</v>
      </c>
    </row>
    <row r="168" spans="2:65" s="13" customFormat="1" ht="11.25">
      <c r="B168" s="151"/>
      <c r="D168" s="145" t="s">
        <v>134</v>
      </c>
      <c r="E168" s="152" t="s">
        <v>19</v>
      </c>
      <c r="F168" s="153" t="s">
        <v>226</v>
      </c>
      <c r="H168" s="154">
        <v>1.98</v>
      </c>
      <c r="I168" s="155"/>
      <c r="L168" s="151"/>
      <c r="M168" s="156"/>
      <c r="T168" s="157"/>
      <c r="AT168" s="152" t="s">
        <v>134</v>
      </c>
      <c r="AU168" s="152" t="s">
        <v>85</v>
      </c>
      <c r="AV168" s="13" t="s">
        <v>85</v>
      </c>
      <c r="AW168" s="13" t="s">
        <v>37</v>
      </c>
      <c r="AX168" s="13" t="s">
        <v>76</v>
      </c>
      <c r="AY168" s="152" t="s">
        <v>123</v>
      </c>
    </row>
    <row r="169" spans="2:65" s="14" customFormat="1" ht="11.25">
      <c r="B169" s="158"/>
      <c r="D169" s="145" t="s">
        <v>134</v>
      </c>
      <c r="E169" s="159" t="s">
        <v>19</v>
      </c>
      <c r="F169" s="160" t="s">
        <v>138</v>
      </c>
      <c r="H169" s="161">
        <v>1.98</v>
      </c>
      <c r="I169" s="162"/>
      <c r="L169" s="158"/>
      <c r="M169" s="163"/>
      <c r="T169" s="164"/>
      <c r="AT169" s="159" t="s">
        <v>134</v>
      </c>
      <c r="AU169" s="159" t="s">
        <v>85</v>
      </c>
      <c r="AV169" s="14" t="s">
        <v>130</v>
      </c>
      <c r="AW169" s="14" t="s">
        <v>37</v>
      </c>
      <c r="AX169" s="14" t="s">
        <v>83</v>
      </c>
      <c r="AY169" s="159" t="s">
        <v>123</v>
      </c>
    </row>
    <row r="170" spans="2:65" s="1" customFormat="1" ht="66.75" customHeight="1">
      <c r="B170" s="32"/>
      <c r="C170" s="127" t="s">
        <v>227</v>
      </c>
      <c r="D170" s="127" t="s">
        <v>125</v>
      </c>
      <c r="E170" s="128" t="s">
        <v>228</v>
      </c>
      <c r="F170" s="129" t="s">
        <v>229</v>
      </c>
      <c r="G170" s="130" t="s">
        <v>175</v>
      </c>
      <c r="H170" s="131">
        <v>0.81</v>
      </c>
      <c r="I170" s="132"/>
      <c r="J170" s="133">
        <f>ROUND(I170*H170,2)</f>
        <v>0</v>
      </c>
      <c r="K170" s="129" t="s">
        <v>129</v>
      </c>
      <c r="L170" s="32"/>
      <c r="M170" s="134" t="s">
        <v>19</v>
      </c>
      <c r="N170" s="135" t="s">
        <v>47</v>
      </c>
      <c r="P170" s="136">
        <f>O170*H170</f>
        <v>0</v>
      </c>
      <c r="Q170" s="136">
        <v>0</v>
      </c>
      <c r="R170" s="136">
        <f>Q170*H170</f>
        <v>0</v>
      </c>
      <c r="S170" s="136">
        <v>0</v>
      </c>
      <c r="T170" s="137">
        <f>S170*H170</f>
        <v>0</v>
      </c>
      <c r="AR170" s="138" t="s">
        <v>130</v>
      </c>
      <c r="AT170" s="138" t="s">
        <v>125</v>
      </c>
      <c r="AU170" s="138" t="s">
        <v>85</v>
      </c>
      <c r="AY170" s="17" t="s">
        <v>123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7" t="s">
        <v>83</v>
      </c>
      <c r="BK170" s="139">
        <f>ROUND(I170*H170,2)</f>
        <v>0</v>
      </c>
      <c r="BL170" s="17" t="s">
        <v>130</v>
      </c>
      <c r="BM170" s="138" t="s">
        <v>230</v>
      </c>
    </row>
    <row r="171" spans="2:65" s="1" customFormat="1" ht="11.25">
      <c r="B171" s="32"/>
      <c r="D171" s="140" t="s">
        <v>132</v>
      </c>
      <c r="F171" s="141" t="s">
        <v>231</v>
      </c>
      <c r="I171" s="142"/>
      <c r="L171" s="32"/>
      <c r="M171" s="143"/>
      <c r="T171" s="53"/>
      <c r="AT171" s="17" t="s">
        <v>132</v>
      </c>
      <c r="AU171" s="17" t="s">
        <v>85</v>
      </c>
    </row>
    <row r="172" spans="2:65" s="12" customFormat="1" ht="11.25">
      <c r="B172" s="144"/>
      <c r="D172" s="145" t="s">
        <v>134</v>
      </c>
      <c r="E172" s="146" t="s">
        <v>19</v>
      </c>
      <c r="F172" s="147" t="s">
        <v>232</v>
      </c>
      <c r="H172" s="146" t="s">
        <v>19</v>
      </c>
      <c r="I172" s="148"/>
      <c r="L172" s="144"/>
      <c r="M172" s="149"/>
      <c r="T172" s="150"/>
      <c r="AT172" s="146" t="s">
        <v>134</v>
      </c>
      <c r="AU172" s="146" t="s">
        <v>85</v>
      </c>
      <c r="AV172" s="12" t="s">
        <v>83</v>
      </c>
      <c r="AW172" s="12" t="s">
        <v>37</v>
      </c>
      <c r="AX172" s="12" t="s">
        <v>76</v>
      </c>
      <c r="AY172" s="146" t="s">
        <v>123</v>
      </c>
    </row>
    <row r="173" spans="2:65" s="12" customFormat="1" ht="11.25">
      <c r="B173" s="144"/>
      <c r="D173" s="145" t="s">
        <v>134</v>
      </c>
      <c r="E173" s="146" t="s">
        <v>19</v>
      </c>
      <c r="F173" s="147" t="s">
        <v>233</v>
      </c>
      <c r="H173" s="146" t="s">
        <v>19</v>
      </c>
      <c r="I173" s="148"/>
      <c r="L173" s="144"/>
      <c r="M173" s="149"/>
      <c r="T173" s="150"/>
      <c r="AT173" s="146" t="s">
        <v>134</v>
      </c>
      <c r="AU173" s="146" t="s">
        <v>85</v>
      </c>
      <c r="AV173" s="12" t="s">
        <v>83</v>
      </c>
      <c r="AW173" s="12" t="s">
        <v>37</v>
      </c>
      <c r="AX173" s="12" t="s">
        <v>76</v>
      </c>
      <c r="AY173" s="146" t="s">
        <v>123</v>
      </c>
    </row>
    <row r="174" spans="2:65" s="13" customFormat="1" ht="11.25">
      <c r="B174" s="151"/>
      <c r="D174" s="145" t="s">
        <v>134</v>
      </c>
      <c r="E174" s="152" t="s">
        <v>19</v>
      </c>
      <c r="F174" s="153" t="s">
        <v>234</v>
      </c>
      <c r="H174" s="154">
        <v>0.81</v>
      </c>
      <c r="I174" s="155"/>
      <c r="L174" s="151"/>
      <c r="M174" s="156"/>
      <c r="T174" s="157"/>
      <c r="AT174" s="152" t="s">
        <v>134</v>
      </c>
      <c r="AU174" s="152" t="s">
        <v>85</v>
      </c>
      <c r="AV174" s="13" t="s">
        <v>85</v>
      </c>
      <c r="AW174" s="13" t="s">
        <v>37</v>
      </c>
      <c r="AX174" s="13" t="s">
        <v>76</v>
      </c>
      <c r="AY174" s="152" t="s">
        <v>123</v>
      </c>
    </row>
    <row r="175" spans="2:65" s="14" customFormat="1" ht="11.25">
      <c r="B175" s="158"/>
      <c r="D175" s="145" t="s">
        <v>134</v>
      </c>
      <c r="E175" s="159" t="s">
        <v>19</v>
      </c>
      <c r="F175" s="160" t="s">
        <v>138</v>
      </c>
      <c r="H175" s="161">
        <v>0.81</v>
      </c>
      <c r="I175" s="162"/>
      <c r="L175" s="158"/>
      <c r="M175" s="163"/>
      <c r="T175" s="164"/>
      <c r="AT175" s="159" t="s">
        <v>134</v>
      </c>
      <c r="AU175" s="159" t="s">
        <v>85</v>
      </c>
      <c r="AV175" s="14" t="s">
        <v>130</v>
      </c>
      <c r="AW175" s="14" t="s">
        <v>37</v>
      </c>
      <c r="AX175" s="14" t="s">
        <v>83</v>
      </c>
      <c r="AY175" s="159" t="s">
        <v>123</v>
      </c>
    </row>
    <row r="176" spans="2:65" s="1" customFormat="1" ht="16.5" customHeight="1">
      <c r="B176" s="32"/>
      <c r="C176" s="165" t="s">
        <v>235</v>
      </c>
      <c r="D176" s="165" t="s">
        <v>220</v>
      </c>
      <c r="E176" s="166" t="s">
        <v>236</v>
      </c>
      <c r="F176" s="167" t="s">
        <v>237</v>
      </c>
      <c r="G176" s="168" t="s">
        <v>208</v>
      </c>
      <c r="H176" s="169">
        <v>1.58</v>
      </c>
      <c r="I176" s="170"/>
      <c r="J176" s="171">
        <f>ROUND(I176*H176,2)</f>
        <v>0</v>
      </c>
      <c r="K176" s="167" t="s">
        <v>129</v>
      </c>
      <c r="L176" s="172"/>
      <c r="M176" s="173" t="s">
        <v>19</v>
      </c>
      <c r="N176" s="174" t="s">
        <v>47</v>
      </c>
      <c r="P176" s="136">
        <f>O176*H176</f>
        <v>0</v>
      </c>
      <c r="Q176" s="136">
        <v>1</v>
      </c>
      <c r="R176" s="136">
        <f>Q176*H176</f>
        <v>1.58</v>
      </c>
      <c r="S176" s="136">
        <v>0</v>
      </c>
      <c r="T176" s="137">
        <f>S176*H176</f>
        <v>0</v>
      </c>
      <c r="AR176" s="138" t="s">
        <v>183</v>
      </c>
      <c r="AT176" s="138" t="s">
        <v>220</v>
      </c>
      <c r="AU176" s="138" t="s">
        <v>85</v>
      </c>
      <c r="AY176" s="17" t="s">
        <v>123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7" t="s">
        <v>83</v>
      </c>
      <c r="BK176" s="139">
        <f>ROUND(I176*H176,2)</f>
        <v>0</v>
      </c>
      <c r="BL176" s="17" t="s">
        <v>130</v>
      </c>
      <c r="BM176" s="138" t="s">
        <v>238</v>
      </c>
    </row>
    <row r="177" spans="2:65" s="12" customFormat="1" ht="11.25">
      <c r="B177" s="144"/>
      <c r="D177" s="145" t="s">
        <v>134</v>
      </c>
      <c r="E177" s="146" t="s">
        <v>19</v>
      </c>
      <c r="F177" s="147" t="s">
        <v>239</v>
      </c>
      <c r="H177" s="146" t="s">
        <v>19</v>
      </c>
      <c r="I177" s="148"/>
      <c r="L177" s="144"/>
      <c r="M177" s="149"/>
      <c r="T177" s="150"/>
      <c r="AT177" s="146" t="s">
        <v>134</v>
      </c>
      <c r="AU177" s="146" t="s">
        <v>85</v>
      </c>
      <c r="AV177" s="12" t="s">
        <v>83</v>
      </c>
      <c r="AW177" s="12" t="s">
        <v>37</v>
      </c>
      <c r="AX177" s="12" t="s">
        <v>76</v>
      </c>
      <c r="AY177" s="146" t="s">
        <v>123</v>
      </c>
    </row>
    <row r="178" spans="2:65" s="13" customFormat="1" ht="11.25">
      <c r="B178" s="151"/>
      <c r="D178" s="145" t="s">
        <v>134</v>
      </c>
      <c r="E178" s="152" t="s">
        <v>19</v>
      </c>
      <c r="F178" s="153" t="s">
        <v>240</v>
      </c>
      <c r="H178" s="154">
        <v>1.58</v>
      </c>
      <c r="I178" s="155"/>
      <c r="L178" s="151"/>
      <c r="M178" s="156"/>
      <c r="T178" s="157"/>
      <c r="AT178" s="152" t="s">
        <v>134</v>
      </c>
      <c r="AU178" s="152" t="s">
        <v>85</v>
      </c>
      <c r="AV178" s="13" t="s">
        <v>85</v>
      </c>
      <c r="AW178" s="13" t="s">
        <v>37</v>
      </c>
      <c r="AX178" s="13" t="s">
        <v>76</v>
      </c>
      <c r="AY178" s="152" t="s">
        <v>123</v>
      </c>
    </row>
    <row r="179" spans="2:65" s="14" customFormat="1" ht="11.25">
      <c r="B179" s="158"/>
      <c r="D179" s="145" t="s">
        <v>134</v>
      </c>
      <c r="E179" s="159" t="s">
        <v>19</v>
      </c>
      <c r="F179" s="160" t="s">
        <v>138</v>
      </c>
      <c r="H179" s="161">
        <v>1.58</v>
      </c>
      <c r="I179" s="162"/>
      <c r="L179" s="158"/>
      <c r="M179" s="163"/>
      <c r="T179" s="164"/>
      <c r="AT179" s="159" t="s">
        <v>134</v>
      </c>
      <c r="AU179" s="159" t="s">
        <v>85</v>
      </c>
      <c r="AV179" s="14" t="s">
        <v>130</v>
      </c>
      <c r="AW179" s="14" t="s">
        <v>37</v>
      </c>
      <c r="AX179" s="14" t="s">
        <v>83</v>
      </c>
      <c r="AY179" s="159" t="s">
        <v>123</v>
      </c>
    </row>
    <row r="180" spans="2:65" s="1" customFormat="1" ht="33" customHeight="1">
      <c r="B180" s="32"/>
      <c r="C180" s="127" t="s">
        <v>241</v>
      </c>
      <c r="D180" s="127" t="s">
        <v>125</v>
      </c>
      <c r="E180" s="128" t="s">
        <v>242</v>
      </c>
      <c r="F180" s="129" t="s">
        <v>243</v>
      </c>
      <c r="G180" s="130" t="s">
        <v>128</v>
      </c>
      <c r="H180" s="131">
        <v>291.89999999999998</v>
      </c>
      <c r="I180" s="132"/>
      <c r="J180" s="133">
        <f>ROUND(I180*H180,2)</f>
        <v>0</v>
      </c>
      <c r="K180" s="129" t="s">
        <v>129</v>
      </c>
      <c r="L180" s="32"/>
      <c r="M180" s="134" t="s">
        <v>19</v>
      </c>
      <c r="N180" s="135" t="s">
        <v>47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130</v>
      </c>
      <c r="AT180" s="138" t="s">
        <v>125</v>
      </c>
      <c r="AU180" s="138" t="s">
        <v>85</v>
      </c>
      <c r="AY180" s="17" t="s">
        <v>123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83</v>
      </c>
      <c r="BK180" s="139">
        <f>ROUND(I180*H180,2)</f>
        <v>0</v>
      </c>
      <c r="BL180" s="17" t="s">
        <v>130</v>
      </c>
      <c r="BM180" s="138" t="s">
        <v>244</v>
      </c>
    </row>
    <row r="181" spans="2:65" s="1" customFormat="1" ht="11.25">
      <c r="B181" s="32"/>
      <c r="D181" s="140" t="s">
        <v>132</v>
      </c>
      <c r="F181" s="141" t="s">
        <v>245</v>
      </c>
      <c r="I181" s="142"/>
      <c r="L181" s="32"/>
      <c r="M181" s="143"/>
      <c r="T181" s="53"/>
      <c r="AT181" s="17" t="s">
        <v>132</v>
      </c>
      <c r="AU181" s="17" t="s">
        <v>85</v>
      </c>
    </row>
    <row r="182" spans="2:65" s="12" customFormat="1" ht="22.5">
      <c r="B182" s="144"/>
      <c r="D182" s="145" t="s">
        <v>134</v>
      </c>
      <c r="E182" s="146" t="s">
        <v>19</v>
      </c>
      <c r="F182" s="147" t="s">
        <v>246</v>
      </c>
      <c r="H182" s="146" t="s">
        <v>19</v>
      </c>
      <c r="I182" s="148"/>
      <c r="L182" s="144"/>
      <c r="M182" s="149"/>
      <c r="T182" s="150"/>
      <c r="AT182" s="146" t="s">
        <v>134</v>
      </c>
      <c r="AU182" s="146" t="s">
        <v>85</v>
      </c>
      <c r="AV182" s="12" t="s">
        <v>83</v>
      </c>
      <c r="AW182" s="12" t="s">
        <v>37</v>
      </c>
      <c r="AX182" s="12" t="s">
        <v>76</v>
      </c>
      <c r="AY182" s="146" t="s">
        <v>123</v>
      </c>
    </row>
    <row r="183" spans="2:65" s="13" customFormat="1" ht="11.25">
      <c r="B183" s="151"/>
      <c r="D183" s="145" t="s">
        <v>134</v>
      </c>
      <c r="E183" s="152" t="s">
        <v>19</v>
      </c>
      <c r="F183" s="153" t="s">
        <v>247</v>
      </c>
      <c r="H183" s="154">
        <v>291.89999999999998</v>
      </c>
      <c r="I183" s="155"/>
      <c r="L183" s="151"/>
      <c r="M183" s="156"/>
      <c r="T183" s="157"/>
      <c r="AT183" s="152" t="s">
        <v>134</v>
      </c>
      <c r="AU183" s="152" t="s">
        <v>85</v>
      </c>
      <c r="AV183" s="13" t="s">
        <v>85</v>
      </c>
      <c r="AW183" s="13" t="s">
        <v>37</v>
      </c>
      <c r="AX183" s="13" t="s">
        <v>76</v>
      </c>
      <c r="AY183" s="152" t="s">
        <v>123</v>
      </c>
    </row>
    <row r="184" spans="2:65" s="14" customFormat="1" ht="11.25">
      <c r="B184" s="158"/>
      <c r="D184" s="145" t="s">
        <v>134</v>
      </c>
      <c r="E184" s="159" t="s">
        <v>19</v>
      </c>
      <c r="F184" s="160" t="s">
        <v>138</v>
      </c>
      <c r="H184" s="161">
        <v>291.89999999999998</v>
      </c>
      <c r="I184" s="162"/>
      <c r="L184" s="158"/>
      <c r="M184" s="163"/>
      <c r="T184" s="164"/>
      <c r="AT184" s="159" t="s">
        <v>134</v>
      </c>
      <c r="AU184" s="159" t="s">
        <v>85</v>
      </c>
      <c r="AV184" s="14" t="s">
        <v>130</v>
      </c>
      <c r="AW184" s="14" t="s">
        <v>37</v>
      </c>
      <c r="AX184" s="14" t="s">
        <v>83</v>
      </c>
      <c r="AY184" s="159" t="s">
        <v>123</v>
      </c>
    </row>
    <row r="185" spans="2:65" s="11" customFormat="1" ht="22.9" customHeight="1">
      <c r="B185" s="115"/>
      <c r="D185" s="116" t="s">
        <v>75</v>
      </c>
      <c r="E185" s="125" t="s">
        <v>144</v>
      </c>
      <c r="F185" s="125" t="s">
        <v>248</v>
      </c>
      <c r="I185" s="118"/>
      <c r="J185" s="126">
        <f>BK185</f>
        <v>0</v>
      </c>
      <c r="L185" s="115"/>
      <c r="M185" s="120"/>
      <c r="P185" s="121">
        <f>SUM(P186:P190)</f>
        <v>0</v>
      </c>
      <c r="R185" s="121">
        <f>SUM(R186:R190)</f>
        <v>0</v>
      </c>
      <c r="T185" s="122">
        <f>SUM(T186:T190)</f>
        <v>0</v>
      </c>
      <c r="AR185" s="116" t="s">
        <v>83</v>
      </c>
      <c r="AT185" s="123" t="s">
        <v>75</v>
      </c>
      <c r="AU185" s="123" t="s">
        <v>83</v>
      </c>
      <c r="AY185" s="116" t="s">
        <v>123</v>
      </c>
      <c r="BK185" s="124">
        <f>SUM(BK186:BK190)</f>
        <v>0</v>
      </c>
    </row>
    <row r="186" spans="2:65" s="1" customFormat="1" ht="24.2" customHeight="1">
      <c r="B186" s="32"/>
      <c r="C186" s="127" t="s">
        <v>249</v>
      </c>
      <c r="D186" s="127" t="s">
        <v>125</v>
      </c>
      <c r="E186" s="128" t="s">
        <v>250</v>
      </c>
      <c r="F186" s="129" t="s">
        <v>251</v>
      </c>
      <c r="G186" s="130" t="s">
        <v>160</v>
      </c>
      <c r="H186" s="131">
        <v>3</v>
      </c>
      <c r="I186" s="132"/>
      <c r="J186" s="133">
        <f>ROUND(I186*H186,2)</f>
        <v>0</v>
      </c>
      <c r="K186" s="129" t="s">
        <v>129</v>
      </c>
      <c r="L186" s="32"/>
      <c r="M186" s="134" t="s">
        <v>19</v>
      </c>
      <c r="N186" s="135" t="s">
        <v>47</v>
      </c>
      <c r="P186" s="136">
        <f>O186*H186</f>
        <v>0</v>
      </c>
      <c r="Q186" s="136">
        <v>0</v>
      </c>
      <c r="R186" s="136">
        <f>Q186*H186</f>
        <v>0</v>
      </c>
      <c r="S186" s="136">
        <v>0</v>
      </c>
      <c r="T186" s="137">
        <f>S186*H186</f>
        <v>0</v>
      </c>
      <c r="AR186" s="138" t="s">
        <v>130</v>
      </c>
      <c r="AT186" s="138" t="s">
        <v>125</v>
      </c>
      <c r="AU186" s="138" t="s">
        <v>85</v>
      </c>
      <c r="AY186" s="17" t="s">
        <v>123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7" t="s">
        <v>83</v>
      </c>
      <c r="BK186" s="139">
        <f>ROUND(I186*H186,2)</f>
        <v>0</v>
      </c>
      <c r="BL186" s="17" t="s">
        <v>130</v>
      </c>
      <c r="BM186" s="138" t="s">
        <v>252</v>
      </c>
    </row>
    <row r="187" spans="2:65" s="1" customFormat="1" ht="11.25">
      <c r="B187" s="32"/>
      <c r="D187" s="140" t="s">
        <v>132</v>
      </c>
      <c r="F187" s="141" t="s">
        <v>253</v>
      </c>
      <c r="I187" s="142"/>
      <c r="L187" s="32"/>
      <c r="M187" s="143"/>
      <c r="T187" s="53"/>
      <c r="AT187" s="17" t="s">
        <v>132</v>
      </c>
      <c r="AU187" s="17" t="s">
        <v>85</v>
      </c>
    </row>
    <row r="188" spans="2:65" s="12" customFormat="1" ht="11.25">
      <c r="B188" s="144"/>
      <c r="D188" s="145" t="s">
        <v>134</v>
      </c>
      <c r="E188" s="146" t="s">
        <v>19</v>
      </c>
      <c r="F188" s="147" t="s">
        <v>254</v>
      </c>
      <c r="H188" s="146" t="s">
        <v>19</v>
      </c>
      <c r="I188" s="148"/>
      <c r="L188" s="144"/>
      <c r="M188" s="149"/>
      <c r="T188" s="150"/>
      <c r="AT188" s="146" t="s">
        <v>134</v>
      </c>
      <c r="AU188" s="146" t="s">
        <v>85</v>
      </c>
      <c r="AV188" s="12" t="s">
        <v>83</v>
      </c>
      <c r="AW188" s="12" t="s">
        <v>37</v>
      </c>
      <c r="AX188" s="12" t="s">
        <v>76</v>
      </c>
      <c r="AY188" s="146" t="s">
        <v>123</v>
      </c>
    </row>
    <row r="189" spans="2:65" s="13" customFormat="1" ht="11.25">
      <c r="B189" s="151"/>
      <c r="D189" s="145" t="s">
        <v>134</v>
      </c>
      <c r="E189" s="152" t="s">
        <v>19</v>
      </c>
      <c r="F189" s="153" t="s">
        <v>255</v>
      </c>
      <c r="H189" s="154">
        <v>3</v>
      </c>
      <c r="I189" s="155"/>
      <c r="L189" s="151"/>
      <c r="M189" s="156"/>
      <c r="T189" s="157"/>
      <c r="AT189" s="152" t="s">
        <v>134</v>
      </c>
      <c r="AU189" s="152" t="s">
        <v>85</v>
      </c>
      <c r="AV189" s="13" t="s">
        <v>85</v>
      </c>
      <c r="AW189" s="13" t="s">
        <v>37</v>
      </c>
      <c r="AX189" s="13" t="s">
        <v>76</v>
      </c>
      <c r="AY189" s="152" t="s">
        <v>123</v>
      </c>
    </row>
    <row r="190" spans="2:65" s="14" customFormat="1" ht="11.25">
      <c r="B190" s="158"/>
      <c r="D190" s="145" t="s">
        <v>134</v>
      </c>
      <c r="E190" s="159" t="s">
        <v>19</v>
      </c>
      <c r="F190" s="160" t="s">
        <v>138</v>
      </c>
      <c r="H190" s="161">
        <v>3</v>
      </c>
      <c r="I190" s="162"/>
      <c r="L190" s="158"/>
      <c r="M190" s="163"/>
      <c r="T190" s="164"/>
      <c r="AT190" s="159" t="s">
        <v>134</v>
      </c>
      <c r="AU190" s="159" t="s">
        <v>85</v>
      </c>
      <c r="AV190" s="14" t="s">
        <v>130</v>
      </c>
      <c r="AW190" s="14" t="s">
        <v>37</v>
      </c>
      <c r="AX190" s="14" t="s">
        <v>83</v>
      </c>
      <c r="AY190" s="159" t="s">
        <v>123</v>
      </c>
    </row>
    <row r="191" spans="2:65" s="11" customFormat="1" ht="22.9" customHeight="1">
      <c r="B191" s="115"/>
      <c r="D191" s="116" t="s">
        <v>75</v>
      </c>
      <c r="E191" s="125" t="s">
        <v>130</v>
      </c>
      <c r="F191" s="125" t="s">
        <v>256</v>
      </c>
      <c r="I191" s="118"/>
      <c r="J191" s="126">
        <f>BK191</f>
        <v>0</v>
      </c>
      <c r="L191" s="115"/>
      <c r="M191" s="120"/>
      <c r="P191" s="121">
        <f>P192+SUM(P193:P198)</f>
        <v>0</v>
      </c>
      <c r="R191" s="121">
        <f>R192+SUM(R193:R198)</f>
        <v>0.51050790000000001</v>
      </c>
      <c r="T191" s="122">
        <f>T192+SUM(T193:T198)</f>
        <v>0</v>
      </c>
      <c r="AR191" s="116" t="s">
        <v>83</v>
      </c>
      <c r="AT191" s="123" t="s">
        <v>75</v>
      </c>
      <c r="AU191" s="123" t="s">
        <v>83</v>
      </c>
      <c r="AY191" s="116" t="s">
        <v>123</v>
      </c>
      <c r="BK191" s="124">
        <f>BK192+SUM(BK193:BK198)</f>
        <v>0</v>
      </c>
    </row>
    <row r="192" spans="2:65" s="1" customFormat="1" ht="33" customHeight="1">
      <c r="B192" s="32"/>
      <c r="C192" s="127" t="s">
        <v>257</v>
      </c>
      <c r="D192" s="127" t="s">
        <v>125</v>
      </c>
      <c r="E192" s="128" t="s">
        <v>258</v>
      </c>
      <c r="F192" s="129" t="s">
        <v>259</v>
      </c>
      <c r="G192" s="130" t="s">
        <v>175</v>
      </c>
      <c r="H192" s="131">
        <v>0.27</v>
      </c>
      <c r="I192" s="132"/>
      <c r="J192" s="133">
        <f>ROUND(I192*H192,2)</f>
        <v>0</v>
      </c>
      <c r="K192" s="129" t="s">
        <v>129</v>
      </c>
      <c r="L192" s="32"/>
      <c r="M192" s="134" t="s">
        <v>19</v>
      </c>
      <c r="N192" s="135" t="s">
        <v>47</v>
      </c>
      <c r="P192" s="136">
        <f>O192*H192</f>
        <v>0</v>
      </c>
      <c r="Q192" s="136">
        <v>1.8907700000000001</v>
      </c>
      <c r="R192" s="136">
        <f>Q192*H192</f>
        <v>0.51050790000000001</v>
      </c>
      <c r="S192" s="136">
        <v>0</v>
      </c>
      <c r="T192" s="137">
        <f>S192*H192</f>
        <v>0</v>
      </c>
      <c r="AR192" s="138" t="s">
        <v>130</v>
      </c>
      <c r="AT192" s="138" t="s">
        <v>125</v>
      </c>
      <c r="AU192" s="138" t="s">
        <v>85</v>
      </c>
      <c r="AY192" s="17" t="s">
        <v>123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83</v>
      </c>
      <c r="BK192" s="139">
        <f>ROUND(I192*H192,2)</f>
        <v>0</v>
      </c>
      <c r="BL192" s="17" t="s">
        <v>130</v>
      </c>
      <c r="BM192" s="138" t="s">
        <v>260</v>
      </c>
    </row>
    <row r="193" spans="2:65" s="1" customFormat="1" ht="11.25">
      <c r="B193" s="32"/>
      <c r="D193" s="140" t="s">
        <v>132</v>
      </c>
      <c r="F193" s="141" t="s">
        <v>261</v>
      </c>
      <c r="I193" s="142"/>
      <c r="L193" s="32"/>
      <c r="M193" s="143"/>
      <c r="T193" s="53"/>
      <c r="AT193" s="17" t="s">
        <v>132</v>
      </c>
      <c r="AU193" s="17" t="s">
        <v>85</v>
      </c>
    </row>
    <row r="194" spans="2:65" s="12" customFormat="1" ht="11.25">
      <c r="B194" s="144"/>
      <c r="D194" s="145" t="s">
        <v>134</v>
      </c>
      <c r="E194" s="146" t="s">
        <v>19</v>
      </c>
      <c r="F194" s="147" t="s">
        <v>262</v>
      </c>
      <c r="H194" s="146" t="s">
        <v>19</v>
      </c>
      <c r="I194" s="148"/>
      <c r="L194" s="144"/>
      <c r="M194" s="149"/>
      <c r="T194" s="150"/>
      <c r="AT194" s="146" t="s">
        <v>134</v>
      </c>
      <c r="AU194" s="146" t="s">
        <v>85</v>
      </c>
      <c r="AV194" s="12" t="s">
        <v>83</v>
      </c>
      <c r="AW194" s="12" t="s">
        <v>37</v>
      </c>
      <c r="AX194" s="12" t="s">
        <v>76</v>
      </c>
      <c r="AY194" s="146" t="s">
        <v>123</v>
      </c>
    </row>
    <row r="195" spans="2:65" s="12" customFormat="1" ht="11.25">
      <c r="B195" s="144"/>
      <c r="D195" s="145" t="s">
        <v>134</v>
      </c>
      <c r="E195" s="146" t="s">
        <v>19</v>
      </c>
      <c r="F195" s="147" t="s">
        <v>203</v>
      </c>
      <c r="H195" s="146" t="s">
        <v>19</v>
      </c>
      <c r="I195" s="148"/>
      <c r="L195" s="144"/>
      <c r="M195" s="149"/>
      <c r="T195" s="150"/>
      <c r="AT195" s="146" t="s">
        <v>134</v>
      </c>
      <c r="AU195" s="146" t="s">
        <v>85</v>
      </c>
      <c r="AV195" s="12" t="s">
        <v>83</v>
      </c>
      <c r="AW195" s="12" t="s">
        <v>37</v>
      </c>
      <c r="AX195" s="12" t="s">
        <v>76</v>
      </c>
      <c r="AY195" s="146" t="s">
        <v>123</v>
      </c>
    </row>
    <row r="196" spans="2:65" s="13" customFormat="1" ht="11.25">
      <c r="B196" s="151"/>
      <c r="D196" s="145" t="s">
        <v>134</v>
      </c>
      <c r="E196" s="152" t="s">
        <v>19</v>
      </c>
      <c r="F196" s="153" t="s">
        <v>263</v>
      </c>
      <c r="H196" s="154">
        <v>0.27</v>
      </c>
      <c r="I196" s="155"/>
      <c r="L196" s="151"/>
      <c r="M196" s="156"/>
      <c r="T196" s="157"/>
      <c r="AT196" s="152" t="s">
        <v>134</v>
      </c>
      <c r="AU196" s="152" t="s">
        <v>85</v>
      </c>
      <c r="AV196" s="13" t="s">
        <v>85</v>
      </c>
      <c r="AW196" s="13" t="s">
        <v>37</v>
      </c>
      <c r="AX196" s="13" t="s">
        <v>76</v>
      </c>
      <c r="AY196" s="152" t="s">
        <v>123</v>
      </c>
    </row>
    <row r="197" spans="2:65" s="14" customFormat="1" ht="11.25">
      <c r="B197" s="158"/>
      <c r="D197" s="145" t="s">
        <v>134</v>
      </c>
      <c r="E197" s="159" t="s">
        <v>19</v>
      </c>
      <c r="F197" s="160" t="s">
        <v>138</v>
      </c>
      <c r="H197" s="161">
        <v>0.27</v>
      </c>
      <c r="I197" s="162"/>
      <c r="L197" s="158"/>
      <c r="M197" s="163"/>
      <c r="T197" s="164"/>
      <c r="AT197" s="159" t="s">
        <v>134</v>
      </c>
      <c r="AU197" s="159" t="s">
        <v>85</v>
      </c>
      <c r="AV197" s="14" t="s">
        <v>130</v>
      </c>
      <c r="AW197" s="14" t="s">
        <v>37</v>
      </c>
      <c r="AX197" s="14" t="s">
        <v>83</v>
      </c>
      <c r="AY197" s="159" t="s">
        <v>123</v>
      </c>
    </row>
    <row r="198" spans="2:65" s="11" customFormat="1" ht="20.85" customHeight="1">
      <c r="B198" s="115"/>
      <c r="D198" s="116" t="s">
        <v>75</v>
      </c>
      <c r="E198" s="125" t="s">
        <v>264</v>
      </c>
      <c r="F198" s="125" t="s">
        <v>265</v>
      </c>
      <c r="I198" s="118"/>
      <c r="J198" s="126">
        <f>BK198</f>
        <v>0</v>
      </c>
      <c r="L198" s="115"/>
      <c r="M198" s="120"/>
      <c r="P198" s="121">
        <f>SUM(P199:P203)</f>
        <v>0</v>
      </c>
      <c r="R198" s="121">
        <f>SUM(R199:R203)</f>
        <v>0</v>
      </c>
      <c r="T198" s="122">
        <f>SUM(T199:T203)</f>
        <v>0</v>
      </c>
      <c r="AR198" s="116" t="s">
        <v>83</v>
      </c>
      <c r="AT198" s="123" t="s">
        <v>75</v>
      </c>
      <c r="AU198" s="123" t="s">
        <v>85</v>
      </c>
      <c r="AY198" s="116" t="s">
        <v>123</v>
      </c>
      <c r="BK198" s="124">
        <f>SUM(BK199:BK203)</f>
        <v>0</v>
      </c>
    </row>
    <row r="199" spans="2:65" s="1" customFormat="1" ht="16.5" customHeight="1">
      <c r="B199" s="32"/>
      <c r="C199" s="127" t="s">
        <v>266</v>
      </c>
      <c r="D199" s="127" t="s">
        <v>125</v>
      </c>
      <c r="E199" s="128" t="s">
        <v>267</v>
      </c>
      <c r="F199" s="129" t="s">
        <v>268</v>
      </c>
      <c r="G199" s="130" t="s">
        <v>269</v>
      </c>
      <c r="H199" s="131">
        <v>1</v>
      </c>
      <c r="I199" s="132"/>
      <c r="J199" s="133">
        <f>ROUND(I199*H199,2)</f>
        <v>0</v>
      </c>
      <c r="K199" s="129" t="s">
        <v>270</v>
      </c>
      <c r="L199" s="32"/>
      <c r="M199" s="134" t="s">
        <v>19</v>
      </c>
      <c r="N199" s="135" t="s">
        <v>47</v>
      </c>
      <c r="P199" s="136">
        <f>O199*H199</f>
        <v>0</v>
      </c>
      <c r="Q199" s="136">
        <v>0</v>
      </c>
      <c r="R199" s="136">
        <f>Q199*H199</f>
        <v>0</v>
      </c>
      <c r="S199" s="136">
        <v>0</v>
      </c>
      <c r="T199" s="137">
        <f>S199*H199</f>
        <v>0</v>
      </c>
      <c r="AR199" s="138" t="s">
        <v>130</v>
      </c>
      <c r="AT199" s="138" t="s">
        <v>125</v>
      </c>
      <c r="AU199" s="138" t="s">
        <v>144</v>
      </c>
      <c r="AY199" s="17" t="s">
        <v>123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7" t="s">
        <v>83</v>
      </c>
      <c r="BK199" s="139">
        <f>ROUND(I199*H199,2)</f>
        <v>0</v>
      </c>
      <c r="BL199" s="17" t="s">
        <v>130</v>
      </c>
      <c r="BM199" s="138" t="s">
        <v>271</v>
      </c>
    </row>
    <row r="200" spans="2:65" s="1" customFormat="1" ht="136.5">
      <c r="B200" s="32"/>
      <c r="D200" s="145" t="s">
        <v>272</v>
      </c>
      <c r="F200" s="175" t="s">
        <v>273</v>
      </c>
      <c r="I200" s="142"/>
      <c r="L200" s="32"/>
      <c r="M200" s="143"/>
      <c r="T200" s="53"/>
      <c r="AT200" s="17" t="s">
        <v>272</v>
      </c>
      <c r="AU200" s="17" t="s">
        <v>144</v>
      </c>
    </row>
    <row r="201" spans="2:65" s="12" customFormat="1" ht="11.25">
      <c r="B201" s="144"/>
      <c r="D201" s="145" t="s">
        <v>134</v>
      </c>
      <c r="E201" s="146" t="s">
        <v>19</v>
      </c>
      <c r="F201" s="147" t="s">
        <v>274</v>
      </c>
      <c r="H201" s="146" t="s">
        <v>19</v>
      </c>
      <c r="I201" s="148"/>
      <c r="L201" s="144"/>
      <c r="M201" s="149"/>
      <c r="T201" s="150"/>
      <c r="AT201" s="146" t="s">
        <v>134</v>
      </c>
      <c r="AU201" s="146" t="s">
        <v>144</v>
      </c>
      <c r="AV201" s="12" t="s">
        <v>83</v>
      </c>
      <c r="AW201" s="12" t="s">
        <v>37</v>
      </c>
      <c r="AX201" s="12" t="s">
        <v>76</v>
      </c>
      <c r="AY201" s="146" t="s">
        <v>123</v>
      </c>
    </row>
    <row r="202" spans="2:65" s="13" customFormat="1" ht="11.25">
      <c r="B202" s="151"/>
      <c r="D202" s="145" t="s">
        <v>134</v>
      </c>
      <c r="E202" s="152" t="s">
        <v>19</v>
      </c>
      <c r="F202" s="153" t="s">
        <v>83</v>
      </c>
      <c r="H202" s="154">
        <v>1</v>
      </c>
      <c r="I202" s="155"/>
      <c r="L202" s="151"/>
      <c r="M202" s="156"/>
      <c r="T202" s="157"/>
      <c r="AT202" s="152" t="s">
        <v>134</v>
      </c>
      <c r="AU202" s="152" t="s">
        <v>144</v>
      </c>
      <c r="AV202" s="13" t="s">
        <v>85</v>
      </c>
      <c r="AW202" s="13" t="s">
        <v>37</v>
      </c>
      <c r="AX202" s="13" t="s">
        <v>76</v>
      </c>
      <c r="AY202" s="152" t="s">
        <v>123</v>
      </c>
    </row>
    <row r="203" spans="2:65" s="14" customFormat="1" ht="11.25">
      <c r="B203" s="158"/>
      <c r="D203" s="145" t="s">
        <v>134</v>
      </c>
      <c r="E203" s="159" t="s">
        <v>19</v>
      </c>
      <c r="F203" s="160" t="s">
        <v>138</v>
      </c>
      <c r="H203" s="161">
        <v>1</v>
      </c>
      <c r="I203" s="162"/>
      <c r="L203" s="158"/>
      <c r="M203" s="163"/>
      <c r="T203" s="164"/>
      <c r="AT203" s="159" t="s">
        <v>134</v>
      </c>
      <c r="AU203" s="159" t="s">
        <v>144</v>
      </c>
      <c r="AV203" s="14" t="s">
        <v>130</v>
      </c>
      <c r="AW203" s="14" t="s">
        <v>37</v>
      </c>
      <c r="AX203" s="14" t="s">
        <v>83</v>
      </c>
      <c r="AY203" s="159" t="s">
        <v>123</v>
      </c>
    </row>
    <row r="204" spans="2:65" s="11" customFormat="1" ht="22.9" customHeight="1">
      <c r="B204" s="115"/>
      <c r="D204" s="116" t="s">
        <v>75</v>
      </c>
      <c r="E204" s="125" t="s">
        <v>157</v>
      </c>
      <c r="F204" s="125" t="s">
        <v>275</v>
      </c>
      <c r="I204" s="118"/>
      <c r="J204" s="126">
        <f>BK204</f>
        <v>0</v>
      </c>
      <c r="L204" s="115"/>
      <c r="M204" s="120"/>
      <c r="P204" s="121">
        <f>SUM(P205:P221)</f>
        <v>0</v>
      </c>
      <c r="R204" s="121">
        <f>SUM(R205:R221)</f>
        <v>226.19330999999997</v>
      </c>
      <c r="T204" s="122">
        <f>SUM(T205:T221)</f>
        <v>0</v>
      </c>
      <c r="AR204" s="116" t="s">
        <v>83</v>
      </c>
      <c r="AT204" s="123" t="s">
        <v>75</v>
      </c>
      <c r="AU204" s="123" t="s">
        <v>83</v>
      </c>
      <c r="AY204" s="116" t="s">
        <v>123</v>
      </c>
      <c r="BK204" s="124">
        <f>SUM(BK205:BK221)</f>
        <v>0</v>
      </c>
    </row>
    <row r="205" spans="2:65" s="1" customFormat="1" ht="33" customHeight="1">
      <c r="B205" s="32"/>
      <c r="C205" s="127" t="s">
        <v>276</v>
      </c>
      <c r="D205" s="127" t="s">
        <v>125</v>
      </c>
      <c r="E205" s="128" t="s">
        <v>277</v>
      </c>
      <c r="F205" s="129" t="s">
        <v>278</v>
      </c>
      <c r="G205" s="130" t="s">
        <v>128</v>
      </c>
      <c r="H205" s="131">
        <v>291.89999999999998</v>
      </c>
      <c r="I205" s="132"/>
      <c r="J205" s="133">
        <f>ROUND(I205*H205,2)</f>
        <v>0</v>
      </c>
      <c r="K205" s="129" t="s">
        <v>129</v>
      </c>
      <c r="L205" s="32"/>
      <c r="M205" s="134" t="s">
        <v>19</v>
      </c>
      <c r="N205" s="135" t="s">
        <v>47</v>
      </c>
      <c r="P205" s="136">
        <f>O205*H205</f>
        <v>0</v>
      </c>
      <c r="Q205" s="136">
        <v>0.57499999999999996</v>
      </c>
      <c r="R205" s="136">
        <f>Q205*H205</f>
        <v>167.84249999999997</v>
      </c>
      <c r="S205" s="136">
        <v>0</v>
      </c>
      <c r="T205" s="137">
        <f>S205*H205</f>
        <v>0</v>
      </c>
      <c r="AR205" s="138" t="s">
        <v>130</v>
      </c>
      <c r="AT205" s="138" t="s">
        <v>125</v>
      </c>
      <c r="AU205" s="138" t="s">
        <v>85</v>
      </c>
      <c r="AY205" s="17" t="s">
        <v>123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83</v>
      </c>
      <c r="BK205" s="139">
        <f>ROUND(I205*H205,2)</f>
        <v>0</v>
      </c>
      <c r="BL205" s="17" t="s">
        <v>130</v>
      </c>
      <c r="BM205" s="138" t="s">
        <v>279</v>
      </c>
    </row>
    <row r="206" spans="2:65" s="1" customFormat="1" ht="11.25">
      <c r="B206" s="32"/>
      <c r="D206" s="140" t="s">
        <v>132</v>
      </c>
      <c r="F206" s="141" t="s">
        <v>280</v>
      </c>
      <c r="I206" s="142"/>
      <c r="L206" s="32"/>
      <c r="M206" s="143"/>
      <c r="T206" s="53"/>
      <c r="AT206" s="17" t="s">
        <v>132</v>
      </c>
      <c r="AU206" s="17" t="s">
        <v>85</v>
      </c>
    </row>
    <row r="207" spans="2:65" s="12" customFormat="1" ht="11.25">
      <c r="B207" s="144"/>
      <c r="D207" s="145" t="s">
        <v>134</v>
      </c>
      <c r="E207" s="146" t="s">
        <v>19</v>
      </c>
      <c r="F207" s="147" t="s">
        <v>281</v>
      </c>
      <c r="H207" s="146" t="s">
        <v>19</v>
      </c>
      <c r="I207" s="148"/>
      <c r="L207" s="144"/>
      <c r="M207" s="149"/>
      <c r="T207" s="150"/>
      <c r="AT207" s="146" t="s">
        <v>134</v>
      </c>
      <c r="AU207" s="146" t="s">
        <v>85</v>
      </c>
      <c r="AV207" s="12" t="s">
        <v>83</v>
      </c>
      <c r="AW207" s="12" t="s">
        <v>37</v>
      </c>
      <c r="AX207" s="12" t="s">
        <v>76</v>
      </c>
      <c r="AY207" s="146" t="s">
        <v>123</v>
      </c>
    </row>
    <row r="208" spans="2:65" s="12" customFormat="1" ht="11.25">
      <c r="B208" s="144"/>
      <c r="D208" s="145" t="s">
        <v>134</v>
      </c>
      <c r="E208" s="146" t="s">
        <v>19</v>
      </c>
      <c r="F208" s="147" t="s">
        <v>282</v>
      </c>
      <c r="H208" s="146" t="s">
        <v>19</v>
      </c>
      <c r="I208" s="148"/>
      <c r="L208" s="144"/>
      <c r="M208" s="149"/>
      <c r="T208" s="150"/>
      <c r="AT208" s="146" t="s">
        <v>134</v>
      </c>
      <c r="AU208" s="146" t="s">
        <v>85</v>
      </c>
      <c r="AV208" s="12" t="s">
        <v>83</v>
      </c>
      <c r="AW208" s="12" t="s">
        <v>37</v>
      </c>
      <c r="AX208" s="12" t="s">
        <v>76</v>
      </c>
      <c r="AY208" s="146" t="s">
        <v>123</v>
      </c>
    </row>
    <row r="209" spans="2:65" s="13" customFormat="1" ht="11.25">
      <c r="B209" s="151"/>
      <c r="D209" s="145" t="s">
        <v>134</v>
      </c>
      <c r="E209" s="152" t="s">
        <v>19</v>
      </c>
      <c r="F209" s="153" t="s">
        <v>283</v>
      </c>
      <c r="H209" s="154">
        <v>291.89999999999998</v>
      </c>
      <c r="I209" s="155"/>
      <c r="L209" s="151"/>
      <c r="M209" s="156"/>
      <c r="T209" s="157"/>
      <c r="AT209" s="152" t="s">
        <v>134</v>
      </c>
      <c r="AU209" s="152" t="s">
        <v>85</v>
      </c>
      <c r="AV209" s="13" t="s">
        <v>85</v>
      </c>
      <c r="AW209" s="13" t="s">
        <v>37</v>
      </c>
      <c r="AX209" s="13" t="s">
        <v>76</v>
      </c>
      <c r="AY209" s="152" t="s">
        <v>123</v>
      </c>
    </row>
    <row r="210" spans="2:65" s="14" customFormat="1" ht="11.25">
      <c r="B210" s="158"/>
      <c r="D210" s="145" t="s">
        <v>134</v>
      </c>
      <c r="E210" s="159" t="s">
        <v>19</v>
      </c>
      <c r="F210" s="160" t="s">
        <v>138</v>
      </c>
      <c r="H210" s="161">
        <v>291.89999999999998</v>
      </c>
      <c r="I210" s="162"/>
      <c r="L210" s="158"/>
      <c r="M210" s="163"/>
      <c r="T210" s="164"/>
      <c r="AT210" s="159" t="s">
        <v>134</v>
      </c>
      <c r="AU210" s="159" t="s">
        <v>85</v>
      </c>
      <c r="AV210" s="14" t="s">
        <v>130</v>
      </c>
      <c r="AW210" s="14" t="s">
        <v>37</v>
      </c>
      <c r="AX210" s="14" t="s">
        <v>83</v>
      </c>
      <c r="AY210" s="159" t="s">
        <v>123</v>
      </c>
    </row>
    <row r="211" spans="2:65" s="1" customFormat="1" ht="66.75" customHeight="1">
      <c r="B211" s="32"/>
      <c r="C211" s="127" t="s">
        <v>7</v>
      </c>
      <c r="D211" s="127" t="s">
        <v>125</v>
      </c>
      <c r="E211" s="128" t="s">
        <v>284</v>
      </c>
      <c r="F211" s="129" t="s">
        <v>285</v>
      </c>
      <c r="G211" s="130" t="s">
        <v>128</v>
      </c>
      <c r="H211" s="131">
        <v>291.89999999999998</v>
      </c>
      <c r="I211" s="132"/>
      <c r="J211" s="133">
        <f>ROUND(I211*H211,2)</f>
        <v>0</v>
      </c>
      <c r="K211" s="129" t="s">
        <v>129</v>
      </c>
      <c r="L211" s="32"/>
      <c r="M211" s="134" t="s">
        <v>19</v>
      </c>
      <c r="N211" s="135" t="s">
        <v>47</v>
      </c>
      <c r="P211" s="136">
        <f>O211*H211</f>
        <v>0</v>
      </c>
      <c r="Q211" s="136">
        <v>8.8800000000000004E-2</v>
      </c>
      <c r="R211" s="136">
        <f>Q211*H211</f>
        <v>25.920719999999999</v>
      </c>
      <c r="S211" s="136">
        <v>0</v>
      </c>
      <c r="T211" s="137">
        <f>S211*H211</f>
        <v>0</v>
      </c>
      <c r="AR211" s="138" t="s">
        <v>130</v>
      </c>
      <c r="AT211" s="138" t="s">
        <v>125</v>
      </c>
      <c r="AU211" s="138" t="s">
        <v>85</v>
      </c>
      <c r="AY211" s="17" t="s">
        <v>123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7" t="s">
        <v>83</v>
      </c>
      <c r="BK211" s="139">
        <f>ROUND(I211*H211,2)</f>
        <v>0</v>
      </c>
      <c r="BL211" s="17" t="s">
        <v>130</v>
      </c>
      <c r="BM211" s="138" t="s">
        <v>286</v>
      </c>
    </row>
    <row r="212" spans="2:65" s="1" customFormat="1" ht="11.25">
      <c r="B212" s="32"/>
      <c r="D212" s="140" t="s">
        <v>132</v>
      </c>
      <c r="F212" s="141" t="s">
        <v>287</v>
      </c>
      <c r="I212" s="142"/>
      <c r="L212" s="32"/>
      <c r="M212" s="143"/>
      <c r="T212" s="53"/>
      <c r="AT212" s="17" t="s">
        <v>132</v>
      </c>
      <c r="AU212" s="17" t="s">
        <v>85</v>
      </c>
    </row>
    <row r="213" spans="2:65" s="12" customFormat="1" ht="22.5">
      <c r="B213" s="144"/>
      <c r="D213" s="145" t="s">
        <v>134</v>
      </c>
      <c r="E213" s="146" t="s">
        <v>19</v>
      </c>
      <c r="F213" s="147" t="s">
        <v>288</v>
      </c>
      <c r="H213" s="146" t="s">
        <v>19</v>
      </c>
      <c r="I213" s="148"/>
      <c r="L213" s="144"/>
      <c r="M213" s="149"/>
      <c r="T213" s="150"/>
      <c r="AT213" s="146" t="s">
        <v>134</v>
      </c>
      <c r="AU213" s="146" t="s">
        <v>85</v>
      </c>
      <c r="AV213" s="12" t="s">
        <v>83</v>
      </c>
      <c r="AW213" s="12" t="s">
        <v>37</v>
      </c>
      <c r="AX213" s="12" t="s">
        <v>76</v>
      </c>
      <c r="AY213" s="146" t="s">
        <v>123</v>
      </c>
    </row>
    <row r="214" spans="2:65" s="12" customFormat="1" ht="11.25">
      <c r="B214" s="144"/>
      <c r="D214" s="145" t="s">
        <v>134</v>
      </c>
      <c r="E214" s="146" t="s">
        <v>19</v>
      </c>
      <c r="F214" s="147" t="s">
        <v>282</v>
      </c>
      <c r="H214" s="146" t="s">
        <v>19</v>
      </c>
      <c r="I214" s="148"/>
      <c r="L214" s="144"/>
      <c r="M214" s="149"/>
      <c r="T214" s="150"/>
      <c r="AT214" s="146" t="s">
        <v>134</v>
      </c>
      <c r="AU214" s="146" t="s">
        <v>85</v>
      </c>
      <c r="AV214" s="12" t="s">
        <v>83</v>
      </c>
      <c r="AW214" s="12" t="s">
        <v>37</v>
      </c>
      <c r="AX214" s="12" t="s">
        <v>76</v>
      </c>
      <c r="AY214" s="146" t="s">
        <v>123</v>
      </c>
    </row>
    <row r="215" spans="2:65" s="13" customFormat="1" ht="11.25">
      <c r="B215" s="151"/>
      <c r="D215" s="145" t="s">
        <v>134</v>
      </c>
      <c r="E215" s="152" t="s">
        <v>19</v>
      </c>
      <c r="F215" s="153" t="s">
        <v>283</v>
      </c>
      <c r="H215" s="154">
        <v>291.89999999999998</v>
      </c>
      <c r="I215" s="155"/>
      <c r="L215" s="151"/>
      <c r="M215" s="156"/>
      <c r="T215" s="157"/>
      <c r="AT215" s="152" t="s">
        <v>134</v>
      </c>
      <c r="AU215" s="152" t="s">
        <v>85</v>
      </c>
      <c r="AV215" s="13" t="s">
        <v>85</v>
      </c>
      <c r="AW215" s="13" t="s">
        <v>37</v>
      </c>
      <c r="AX215" s="13" t="s">
        <v>76</v>
      </c>
      <c r="AY215" s="152" t="s">
        <v>123</v>
      </c>
    </row>
    <row r="216" spans="2:65" s="14" customFormat="1" ht="11.25">
      <c r="B216" s="158"/>
      <c r="D216" s="145" t="s">
        <v>134</v>
      </c>
      <c r="E216" s="159" t="s">
        <v>19</v>
      </c>
      <c r="F216" s="160" t="s">
        <v>138</v>
      </c>
      <c r="H216" s="161">
        <v>291.89999999999998</v>
      </c>
      <c r="I216" s="162"/>
      <c r="L216" s="158"/>
      <c r="M216" s="163"/>
      <c r="T216" s="164"/>
      <c r="AT216" s="159" t="s">
        <v>134</v>
      </c>
      <c r="AU216" s="159" t="s">
        <v>85</v>
      </c>
      <c r="AV216" s="14" t="s">
        <v>130</v>
      </c>
      <c r="AW216" s="14" t="s">
        <v>37</v>
      </c>
      <c r="AX216" s="14" t="s">
        <v>83</v>
      </c>
      <c r="AY216" s="159" t="s">
        <v>123</v>
      </c>
    </row>
    <row r="217" spans="2:65" s="1" customFormat="1" ht="24.2" customHeight="1">
      <c r="B217" s="32"/>
      <c r="C217" s="165" t="s">
        <v>289</v>
      </c>
      <c r="D217" s="165" t="s">
        <v>220</v>
      </c>
      <c r="E217" s="166" t="s">
        <v>290</v>
      </c>
      <c r="F217" s="167" t="s">
        <v>291</v>
      </c>
      <c r="G217" s="168" t="s">
        <v>128</v>
      </c>
      <c r="H217" s="169">
        <v>294.81900000000002</v>
      </c>
      <c r="I217" s="170"/>
      <c r="J217" s="171">
        <f>ROUND(I217*H217,2)</f>
        <v>0</v>
      </c>
      <c r="K217" s="167" t="s">
        <v>129</v>
      </c>
      <c r="L217" s="172"/>
      <c r="M217" s="173" t="s">
        <v>19</v>
      </c>
      <c r="N217" s="174" t="s">
        <v>47</v>
      </c>
      <c r="P217" s="136">
        <f>O217*H217</f>
        <v>0</v>
      </c>
      <c r="Q217" s="136">
        <v>0.11</v>
      </c>
      <c r="R217" s="136">
        <f>Q217*H217</f>
        <v>32.43009</v>
      </c>
      <c r="S217" s="136">
        <v>0</v>
      </c>
      <c r="T217" s="137">
        <f>S217*H217</f>
        <v>0</v>
      </c>
      <c r="AR217" s="138" t="s">
        <v>183</v>
      </c>
      <c r="AT217" s="138" t="s">
        <v>220</v>
      </c>
      <c r="AU217" s="138" t="s">
        <v>85</v>
      </c>
      <c r="AY217" s="17" t="s">
        <v>123</v>
      </c>
      <c r="BE217" s="139">
        <f>IF(N217="základní",J217,0)</f>
        <v>0</v>
      </c>
      <c r="BF217" s="139">
        <f>IF(N217="snížená",J217,0)</f>
        <v>0</v>
      </c>
      <c r="BG217" s="139">
        <f>IF(N217="zákl. přenesená",J217,0)</f>
        <v>0</v>
      </c>
      <c r="BH217" s="139">
        <f>IF(N217="sníž. přenesená",J217,0)</f>
        <v>0</v>
      </c>
      <c r="BI217" s="139">
        <f>IF(N217="nulová",J217,0)</f>
        <v>0</v>
      </c>
      <c r="BJ217" s="17" t="s">
        <v>83</v>
      </c>
      <c r="BK217" s="139">
        <f>ROUND(I217*H217,2)</f>
        <v>0</v>
      </c>
      <c r="BL217" s="17" t="s">
        <v>130</v>
      </c>
      <c r="BM217" s="138" t="s">
        <v>292</v>
      </c>
    </row>
    <row r="218" spans="2:65" s="12" customFormat="1" ht="11.25">
      <c r="B218" s="144"/>
      <c r="D218" s="145" t="s">
        <v>134</v>
      </c>
      <c r="E218" s="146" t="s">
        <v>19</v>
      </c>
      <c r="F218" s="147" t="s">
        <v>293</v>
      </c>
      <c r="H218" s="146" t="s">
        <v>19</v>
      </c>
      <c r="I218" s="148"/>
      <c r="L218" s="144"/>
      <c r="M218" s="149"/>
      <c r="T218" s="150"/>
      <c r="AT218" s="146" t="s">
        <v>134</v>
      </c>
      <c r="AU218" s="146" t="s">
        <v>85</v>
      </c>
      <c r="AV218" s="12" t="s">
        <v>83</v>
      </c>
      <c r="AW218" s="12" t="s">
        <v>37</v>
      </c>
      <c r="AX218" s="12" t="s">
        <v>76</v>
      </c>
      <c r="AY218" s="146" t="s">
        <v>123</v>
      </c>
    </row>
    <row r="219" spans="2:65" s="13" customFormat="1" ht="11.25">
      <c r="B219" s="151"/>
      <c r="D219" s="145" t="s">
        <v>134</v>
      </c>
      <c r="E219" s="152" t="s">
        <v>19</v>
      </c>
      <c r="F219" s="153" t="s">
        <v>294</v>
      </c>
      <c r="H219" s="154">
        <v>294.81900000000002</v>
      </c>
      <c r="I219" s="155"/>
      <c r="L219" s="151"/>
      <c r="M219" s="156"/>
      <c r="T219" s="157"/>
      <c r="AT219" s="152" t="s">
        <v>134</v>
      </c>
      <c r="AU219" s="152" t="s">
        <v>85</v>
      </c>
      <c r="AV219" s="13" t="s">
        <v>85</v>
      </c>
      <c r="AW219" s="13" t="s">
        <v>37</v>
      </c>
      <c r="AX219" s="13" t="s">
        <v>76</v>
      </c>
      <c r="AY219" s="152" t="s">
        <v>123</v>
      </c>
    </row>
    <row r="220" spans="2:65" s="12" customFormat="1" ht="22.5">
      <c r="B220" s="144"/>
      <c r="D220" s="145" t="s">
        <v>134</v>
      </c>
      <c r="E220" s="146" t="s">
        <v>19</v>
      </c>
      <c r="F220" s="147" t="s">
        <v>295</v>
      </c>
      <c r="H220" s="146" t="s">
        <v>19</v>
      </c>
      <c r="I220" s="148"/>
      <c r="L220" s="144"/>
      <c r="M220" s="149"/>
      <c r="T220" s="150"/>
      <c r="AT220" s="146" t="s">
        <v>134</v>
      </c>
      <c r="AU220" s="146" t="s">
        <v>85</v>
      </c>
      <c r="AV220" s="12" t="s">
        <v>83</v>
      </c>
      <c r="AW220" s="12" t="s">
        <v>37</v>
      </c>
      <c r="AX220" s="12" t="s">
        <v>76</v>
      </c>
      <c r="AY220" s="146" t="s">
        <v>123</v>
      </c>
    </row>
    <row r="221" spans="2:65" s="14" customFormat="1" ht="11.25">
      <c r="B221" s="158"/>
      <c r="D221" s="145" t="s">
        <v>134</v>
      </c>
      <c r="E221" s="159" t="s">
        <v>19</v>
      </c>
      <c r="F221" s="160" t="s">
        <v>138</v>
      </c>
      <c r="H221" s="161">
        <v>294.81900000000002</v>
      </c>
      <c r="I221" s="162"/>
      <c r="L221" s="158"/>
      <c r="M221" s="163"/>
      <c r="T221" s="164"/>
      <c r="AT221" s="159" t="s">
        <v>134</v>
      </c>
      <c r="AU221" s="159" t="s">
        <v>85</v>
      </c>
      <c r="AV221" s="14" t="s">
        <v>130</v>
      </c>
      <c r="AW221" s="14" t="s">
        <v>37</v>
      </c>
      <c r="AX221" s="14" t="s">
        <v>83</v>
      </c>
      <c r="AY221" s="159" t="s">
        <v>123</v>
      </c>
    </row>
    <row r="222" spans="2:65" s="11" customFormat="1" ht="22.9" customHeight="1">
      <c r="B222" s="115"/>
      <c r="D222" s="116" t="s">
        <v>75</v>
      </c>
      <c r="E222" s="125" t="s">
        <v>183</v>
      </c>
      <c r="F222" s="125" t="s">
        <v>296</v>
      </c>
      <c r="I222" s="118"/>
      <c r="J222" s="126">
        <f>BK222</f>
        <v>0</v>
      </c>
      <c r="L222" s="115"/>
      <c r="M222" s="120"/>
      <c r="P222" s="121">
        <f>SUM(P223:P259)</f>
        <v>0</v>
      </c>
      <c r="R222" s="121">
        <f>SUM(R223:R259)</f>
        <v>1.3258903</v>
      </c>
      <c r="T222" s="122">
        <f>SUM(T223:T259)</f>
        <v>1.996</v>
      </c>
      <c r="AR222" s="116" t="s">
        <v>83</v>
      </c>
      <c r="AT222" s="123" t="s">
        <v>75</v>
      </c>
      <c r="AU222" s="123" t="s">
        <v>83</v>
      </c>
      <c r="AY222" s="116" t="s">
        <v>123</v>
      </c>
      <c r="BK222" s="124">
        <f>SUM(BK223:BK259)</f>
        <v>0</v>
      </c>
    </row>
    <row r="223" spans="2:65" s="1" customFormat="1" ht="24.2" customHeight="1">
      <c r="B223" s="32"/>
      <c r="C223" s="127" t="s">
        <v>297</v>
      </c>
      <c r="D223" s="127" t="s">
        <v>125</v>
      </c>
      <c r="E223" s="128" t="s">
        <v>298</v>
      </c>
      <c r="F223" s="129" t="s">
        <v>299</v>
      </c>
      <c r="G223" s="130" t="s">
        <v>160</v>
      </c>
      <c r="H223" s="131">
        <v>3</v>
      </c>
      <c r="I223" s="132"/>
      <c r="J223" s="133">
        <f>ROUND(I223*H223,2)</f>
        <v>0</v>
      </c>
      <c r="K223" s="129" t="s">
        <v>129</v>
      </c>
      <c r="L223" s="32"/>
      <c r="M223" s="134" t="s">
        <v>19</v>
      </c>
      <c r="N223" s="135" t="s">
        <v>47</v>
      </c>
      <c r="P223" s="136">
        <f>O223*H223</f>
        <v>0</v>
      </c>
      <c r="Q223" s="136">
        <v>1.0000000000000001E-5</v>
      </c>
      <c r="R223" s="136">
        <f>Q223*H223</f>
        <v>3.0000000000000004E-5</v>
      </c>
      <c r="S223" s="136">
        <v>0</v>
      </c>
      <c r="T223" s="137">
        <f>S223*H223</f>
        <v>0</v>
      </c>
      <c r="AR223" s="138" t="s">
        <v>130</v>
      </c>
      <c r="AT223" s="138" t="s">
        <v>125</v>
      </c>
      <c r="AU223" s="138" t="s">
        <v>85</v>
      </c>
      <c r="AY223" s="17" t="s">
        <v>123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7" t="s">
        <v>83</v>
      </c>
      <c r="BK223" s="139">
        <f>ROUND(I223*H223,2)</f>
        <v>0</v>
      </c>
      <c r="BL223" s="17" t="s">
        <v>130</v>
      </c>
      <c r="BM223" s="138" t="s">
        <v>300</v>
      </c>
    </row>
    <row r="224" spans="2:65" s="1" customFormat="1" ht="11.25">
      <c r="B224" s="32"/>
      <c r="D224" s="140" t="s">
        <v>132</v>
      </c>
      <c r="F224" s="141" t="s">
        <v>301</v>
      </c>
      <c r="I224" s="142"/>
      <c r="L224" s="32"/>
      <c r="M224" s="143"/>
      <c r="T224" s="53"/>
      <c r="AT224" s="17" t="s">
        <v>132</v>
      </c>
      <c r="AU224" s="17" t="s">
        <v>85</v>
      </c>
    </row>
    <row r="225" spans="2:65" s="13" customFormat="1" ht="11.25">
      <c r="B225" s="151"/>
      <c r="D225" s="145" t="s">
        <v>134</v>
      </c>
      <c r="E225" s="152" t="s">
        <v>19</v>
      </c>
      <c r="F225" s="153" t="s">
        <v>302</v>
      </c>
      <c r="H225" s="154">
        <v>3</v>
      </c>
      <c r="I225" s="155"/>
      <c r="L225" s="151"/>
      <c r="M225" s="156"/>
      <c r="T225" s="157"/>
      <c r="AT225" s="152" t="s">
        <v>134</v>
      </c>
      <c r="AU225" s="152" t="s">
        <v>85</v>
      </c>
      <c r="AV225" s="13" t="s">
        <v>85</v>
      </c>
      <c r="AW225" s="13" t="s">
        <v>37</v>
      </c>
      <c r="AX225" s="13" t="s">
        <v>76</v>
      </c>
      <c r="AY225" s="152" t="s">
        <v>123</v>
      </c>
    </row>
    <row r="226" spans="2:65" s="14" customFormat="1" ht="11.25">
      <c r="B226" s="158"/>
      <c r="D226" s="145" t="s">
        <v>134</v>
      </c>
      <c r="E226" s="159" t="s">
        <v>19</v>
      </c>
      <c r="F226" s="160" t="s">
        <v>138</v>
      </c>
      <c r="H226" s="161">
        <v>3</v>
      </c>
      <c r="I226" s="162"/>
      <c r="L226" s="158"/>
      <c r="M226" s="163"/>
      <c r="T226" s="164"/>
      <c r="AT226" s="159" t="s">
        <v>134</v>
      </c>
      <c r="AU226" s="159" t="s">
        <v>85</v>
      </c>
      <c r="AV226" s="14" t="s">
        <v>130</v>
      </c>
      <c r="AW226" s="14" t="s">
        <v>37</v>
      </c>
      <c r="AX226" s="14" t="s">
        <v>83</v>
      </c>
      <c r="AY226" s="159" t="s">
        <v>123</v>
      </c>
    </row>
    <row r="227" spans="2:65" s="1" customFormat="1" ht="24.2" customHeight="1">
      <c r="B227" s="32"/>
      <c r="C227" s="165" t="s">
        <v>303</v>
      </c>
      <c r="D227" s="165" t="s">
        <v>220</v>
      </c>
      <c r="E227" s="166" t="s">
        <v>304</v>
      </c>
      <c r="F227" s="167" t="s">
        <v>305</v>
      </c>
      <c r="G227" s="168" t="s">
        <v>160</v>
      </c>
      <c r="H227" s="169">
        <v>3.09</v>
      </c>
      <c r="I227" s="170"/>
      <c r="J227" s="171">
        <f>ROUND(I227*H227,2)</f>
        <v>0</v>
      </c>
      <c r="K227" s="167" t="s">
        <v>129</v>
      </c>
      <c r="L227" s="172"/>
      <c r="M227" s="173" t="s">
        <v>19</v>
      </c>
      <c r="N227" s="174" t="s">
        <v>47</v>
      </c>
      <c r="P227" s="136">
        <f>O227*H227</f>
        <v>0</v>
      </c>
      <c r="Q227" s="136">
        <v>2.6700000000000001E-3</v>
      </c>
      <c r="R227" s="136">
        <f>Q227*H227</f>
        <v>8.2503000000000003E-3</v>
      </c>
      <c r="S227" s="136">
        <v>0</v>
      </c>
      <c r="T227" s="137">
        <f>S227*H227</f>
        <v>0</v>
      </c>
      <c r="AR227" s="138" t="s">
        <v>183</v>
      </c>
      <c r="AT227" s="138" t="s">
        <v>220</v>
      </c>
      <c r="AU227" s="138" t="s">
        <v>85</v>
      </c>
      <c r="AY227" s="17" t="s">
        <v>123</v>
      </c>
      <c r="BE227" s="139">
        <f>IF(N227="základní",J227,0)</f>
        <v>0</v>
      </c>
      <c r="BF227" s="139">
        <f>IF(N227="snížená",J227,0)</f>
        <v>0</v>
      </c>
      <c r="BG227" s="139">
        <f>IF(N227="zákl. přenesená",J227,0)</f>
        <v>0</v>
      </c>
      <c r="BH227" s="139">
        <f>IF(N227="sníž. přenesená",J227,0)</f>
        <v>0</v>
      </c>
      <c r="BI227" s="139">
        <f>IF(N227="nulová",J227,0)</f>
        <v>0</v>
      </c>
      <c r="BJ227" s="17" t="s">
        <v>83</v>
      </c>
      <c r="BK227" s="139">
        <f>ROUND(I227*H227,2)</f>
        <v>0</v>
      </c>
      <c r="BL227" s="17" t="s">
        <v>130</v>
      </c>
      <c r="BM227" s="138" t="s">
        <v>306</v>
      </c>
    </row>
    <row r="228" spans="2:65" s="12" customFormat="1" ht="11.25">
      <c r="B228" s="144"/>
      <c r="D228" s="145" t="s">
        <v>134</v>
      </c>
      <c r="E228" s="146" t="s">
        <v>19</v>
      </c>
      <c r="F228" s="147" t="s">
        <v>307</v>
      </c>
      <c r="H228" s="146" t="s">
        <v>19</v>
      </c>
      <c r="I228" s="148"/>
      <c r="L228" s="144"/>
      <c r="M228" s="149"/>
      <c r="T228" s="150"/>
      <c r="AT228" s="146" t="s">
        <v>134</v>
      </c>
      <c r="AU228" s="146" t="s">
        <v>85</v>
      </c>
      <c r="AV228" s="12" t="s">
        <v>83</v>
      </c>
      <c r="AW228" s="12" t="s">
        <v>37</v>
      </c>
      <c r="AX228" s="12" t="s">
        <v>76</v>
      </c>
      <c r="AY228" s="146" t="s">
        <v>123</v>
      </c>
    </row>
    <row r="229" spans="2:65" s="13" customFormat="1" ht="11.25">
      <c r="B229" s="151"/>
      <c r="D229" s="145" t="s">
        <v>134</v>
      </c>
      <c r="E229" s="152" t="s">
        <v>19</v>
      </c>
      <c r="F229" s="153" t="s">
        <v>308</v>
      </c>
      <c r="H229" s="154">
        <v>3.09</v>
      </c>
      <c r="I229" s="155"/>
      <c r="L229" s="151"/>
      <c r="M229" s="156"/>
      <c r="T229" s="157"/>
      <c r="AT229" s="152" t="s">
        <v>134</v>
      </c>
      <c r="AU229" s="152" t="s">
        <v>85</v>
      </c>
      <c r="AV229" s="13" t="s">
        <v>85</v>
      </c>
      <c r="AW229" s="13" t="s">
        <v>37</v>
      </c>
      <c r="AX229" s="13" t="s">
        <v>76</v>
      </c>
      <c r="AY229" s="152" t="s">
        <v>123</v>
      </c>
    </row>
    <row r="230" spans="2:65" s="14" customFormat="1" ht="11.25">
      <c r="B230" s="158"/>
      <c r="D230" s="145" t="s">
        <v>134</v>
      </c>
      <c r="E230" s="159" t="s">
        <v>19</v>
      </c>
      <c r="F230" s="160" t="s">
        <v>138</v>
      </c>
      <c r="H230" s="161">
        <v>3.09</v>
      </c>
      <c r="I230" s="162"/>
      <c r="L230" s="158"/>
      <c r="M230" s="163"/>
      <c r="T230" s="164"/>
      <c r="AT230" s="159" t="s">
        <v>134</v>
      </c>
      <c r="AU230" s="159" t="s">
        <v>85</v>
      </c>
      <c r="AV230" s="14" t="s">
        <v>130</v>
      </c>
      <c r="AW230" s="14" t="s">
        <v>37</v>
      </c>
      <c r="AX230" s="14" t="s">
        <v>83</v>
      </c>
      <c r="AY230" s="159" t="s">
        <v>123</v>
      </c>
    </row>
    <row r="231" spans="2:65" s="1" customFormat="1" ht="44.25" customHeight="1">
      <c r="B231" s="32"/>
      <c r="C231" s="127" t="s">
        <v>309</v>
      </c>
      <c r="D231" s="127" t="s">
        <v>125</v>
      </c>
      <c r="E231" s="128" t="s">
        <v>310</v>
      </c>
      <c r="F231" s="129" t="s">
        <v>311</v>
      </c>
      <c r="G231" s="130" t="s">
        <v>312</v>
      </c>
      <c r="H231" s="131">
        <v>1</v>
      </c>
      <c r="I231" s="132"/>
      <c r="J231" s="133">
        <f>ROUND(I231*H231,2)</f>
        <v>0</v>
      </c>
      <c r="K231" s="129" t="s">
        <v>129</v>
      </c>
      <c r="L231" s="32"/>
      <c r="M231" s="134" t="s">
        <v>19</v>
      </c>
      <c r="N231" s="135" t="s">
        <v>47</v>
      </c>
      <c r="P231" s="136">
        <f>O231*H231</f>
        <v>0</v>
      </c>
      <c r="Q231" s="136">
        <v>0</v>
      </c>
      <c r="R231" s="136">
        <f>Q231*H231</f>
        <v>0</v>
      </c>
      <c r="S231" s="136">
        <v>0</v>
      </c>
      <c r="T231" s="137">
        <f>S231*H231</f>
        <v>0</v>
      </c>
      <c r="AR231" s="138" t="s">
        <v>130</v>
      </c>
      <c r="AT231" s="138" t="s">
        <v>125</v>
      </c>
      <c r="AU231" s="138" t="s">
        <v>85</v>
      </c>
      <c r="AY231" s="17" t="s">
        <v>123</v>
      </c>
      <c r="BE231" s="139">
        <f>IF(N231="základní",J231,0)</f>
        <v>0</v>
      </c>
      <c r="BF231" s="139">
        <f>IF(N231="snížená",J231,0)</f>
        <v>0</v>
      </c>
      <c r="BG231" s="139">
        <f>IF(N231="zákl. přenesená",J231,0)</f>
        <v>0</v>
      </c>
      <c r="BH231" s="139">
        <f>IF(N231="sníž. přenesená",J231,0)</f>
        <v>0</v>
      </c>
      <c r="BI231" s="139">
        <f>IF(N231="nulová",J231,0)</f>
        <v>0</v>
      </c>
      <c r="BJ231" s="17" t="s">
        <v>83</v>
      </c>
      <c r="BK231" s="139">
        <f>ROUND(I231*H231,2)</f>
        <v>0</v>
      </c>
      <c r="BL231" s="17" t="s">
        <v>130</v>
      </c>
      <c r="BM231" s="138" t="s">
        <v>313</v>
      </c>
    </row>
    <row r="232" spans="2:65" s="1" customFormat="1" ht="11.25">
      <c r="B232" s="32"/>
      <c r="D232" s="140" t="s">
        <v>132</v>
      </c>
      <c r="F232" s="141" t="s">
        <v>314</v>
      </c>
      <c r="I232" s="142"/>
      <c r="L232" s="32"/>
      <c r="M232" s="143"/>
      <c r="T232" s="53"/>
      <c r="AT232" s="17" t="s">
        <v>132</v>
      </c>
      <c r="AU232" s="17" t="s">
        <v>85</v>
      </c>
    </row>
    <row r="233" spans="2:65" s="12" customFormat="1" ht="11.25">
      <c r="B233" s="144"/>
      <c r="D233" s="145" t="s">
        <v>134</v>
      </c>
      <c r="E233" s="146" t="s">
        <v>19</v>
      </c>
      <c r="F233" s="147" t="s">
        <v>315</v>
      </c>
      <c r="H233" s="146" t="s">
        <v>19</v>
      </c>
      <c r="I233" s="148"/>
      <c r="L233" s="144"/>
      <c r="M233" s="149"/>
      <c r="T233" s="150"/>
      <c r="AT233" s="146" t="s">
        <v>134</v>
      </c>
      <c r="AU233" s="146" t="s">
        <v>85</v>
      </c>
      <c r="AV233" s="12" t="s">
        <v>83</v>
      </c>
      <c r="AW233" s="12" t="s">
        <v>37</v>
      </c>
      <c r="AX233" s="12" t="s">
        <v>76</v>
      </c>
      <c r="AY233" s="146" t="s">
        <v>123</v>
      </c>
    </row>
    <row r="234" spans="2:65" s="13" customFormat="1" ht="11.25">
      <c r="B234" s="151"/>
      <c r="D234" s="145" t="s">
        <v>134</v>
      </c>
      <c r="E234" s="152" t="s">
        <v>19</v>
      </c>
      <c r="F234" s="153" t="s">
        <v>316</v>
      </c>
      <c r="H234" s="154">
        <v>1</v>
      </c>
      <c r="I234" s="155"/>
      <c r="L234" s="151"/>
      <c r="M234" s="156"/>
      <c r="T234" s="157"/>
      <c r="AT234" s="152" t="s">
        <v>134</v>
      </c>
      <c r="AU234" s="152" t="s">
        <v>85</v>
      </c>
      <c r="AV234" s="13" t="s">
        <v>85</v>
      </c>
      <c r="AW234" s="13" t="s">
        <v>37</v>
      </c>
      <c r="AX234" s="13" t="s">
        <v>76</v>
      </c>
      <c r="AY234" s="152" t="s">
        <v>123</v>
      </c>
    </row>
    <row r="235" spans="2:65" s="14" customFormat="1" ht="11.25">
      <c r="B235" s="158"/>
      <c r="D235" s="145" t="s">
        <v>134</v>
      </c>
      <c r="E235" s="159" t="s">
        <v>19</v>
      </c>
      <c r="F235" s="160" t="s">
        <v>138</v>
      </c>
      <c r="H235" s="161">
        <v>1</v>
      </c>
      <c r="I235" s="162"/>
      <c r="L235" s="158"/>
      <c r="M235" s="163"/>
      <c r="T235" s="164"/>
      <c r="AT235" s="159" t="s">
        <v>134</v>
      </c>
      <c r="AU235" s="159" t="s">
        <v>85</v>
      </c>
      <c r="AV235" s="14" t="s">
        <v>130</v>
      </c>
      <c r="AW235" s="14" t="s">
        <v>37</v>
      </c>
      <c r="AX235" s="14" t="s">
        <v>83</v>
      </c>
      <c r="AY235" s="159" t="s">
        <v>123</v>
      </c>
    </row>
    <row r="236" spans="2:65" s="1" customFormat="1" ht="16.5" customHeight="1">
      <c r="B236" s="32"/>
      <c r="C236" s="165" t="s">
        <v>317</v>
      </c>
      <c r="D236" s="165" t="s">
        <v>220</v>
      </c>
      <c r="E236" s="166" t="s">
        <v>318</v>
      </c>
      <c r="F236" s="167" t="s">
        <v>319</v>
      </c>
      <c r="G236" s="168" t="s">
        <v>312</v>
      </c>
      <c r="H236" s="169">
        <v>1</v>
      </c>
      <c r="I236" s="170"/>
      <c r="J236" s="171">
        <f>ROUND(I236*H236,2)</f>
        <v>0</v>
      </c>
      <c r="K236" s="167" t="s">
        <v>129</v>
      </c>
      <c r="L236" s="172"/>
      <c r="M236" s="173" t="s">
        <v>19</v>
      </c>
      <c r="N236" s="174" t="s">
        <v>47</v>
      </c>
      <c r="P236" s="136">
        <f>O236*H236</f>
        <v>0</v>
      </c>
      <c r="Q236" s="136">
        <v>6.4999999999999997E-4</v>
      </c>
      <c r="R236" s="136">
        <f>Q236*H236</f>
        <v>6.4999999999999997E-4</v>
      </c>
      <c r="S236" s="136">
        <v>0</v>
      </c>
      <c r="T236" s="137">
        <f>S236*H236</f>
        <v>0</v>
      </c>
      <c r="AR236" s="138" t="s">
        <v>183</v>
      </c>
      <c r="AT236" s="138" t="s">
        <v>220</v>
      </c>
      <c r="AU236" s="138" t="s">
        <v>85</v>
      </c>
      <c r="AY236" s="17" t="s">
        <v>123</v>
      </c>
      <c r="BE236" s="139">
        <f>IF(N236="základní",J236,0)</f>
        <v>0</v>
      </c>
      <c r="BF236" s="139">
        <f>IF(N236="snížená",J236,0)</f>
        <v>0</v>
      </c>
      <c r="BG236" s="139">
        <f>IF(N236="zákl. přenesená",J236,0)</f>
        <v>0</v>
      </c>
      <c r="BH236" s="139">
        <f>IF(N236="sníž. přenesená",J236,0)</f>
        <v>0</v>
      </c>
      <c r="BI236" s="139">
        <f>IF(N236="nulová",J236,0)</f>
        <v>0</v>
      </c>
      <c r="BJ236" s="17" t="s">
        <v>83</v>
      </c>
      <c r="BK236" s="139">
        <f>ROUND(I236*H236,2)</f>
        <v>0</v>
      </c>
      <c r="BL236" s="17" t="s">
        <v>130</v>
      </c>
      <c r="BM236" s="138" t="s">
        <v>320</v>
      </c>
    </row>
    <row r="237" spans="2:65" s="12" customFormat="1" ht="11.25">
      <c r="B237" s="144"/>
      <c r="D237" s="145" t="s">
        <v>134</v>
      </c>
      <c r="E237" s="146" t="s">
        <v>19</v>
      </c>
      <c r="F237" s="147" t="s">
        <v>321</v>
      </c>
      <c r="H237" s="146" t="s">
        <v>19</v>
      </c>
      <c r="I237" s="148"/>
      <c r="L237" s="144"/>
      <c r="M237" s="149"/>
      <c r="T237" s="150"/>
      <c r="AT237" s="146" t="s">
        <v>134</v>
      </c>
      <c r="AU237" s="146" t="s">
        <v>85</v>
      </c>
      <c r="AV237" s="12" t="s">
        <v>83</v>
      </c>
      <c r="AW237" s="12" t="s">
        <v>37</v>
      </c>
      <c r="AX237" s="12" t="s">
        <v>76</v>
      </c>
      <c r="AY237" s="146" t="s">
        <v>123</v>
      </c>
    </row>
    <row r="238" spans="2:65" s="13" customFormat="1" ht="11.25">
      <c r="B238" s="151"/>
      <c r="D238" s="145" t="s">
        <v>134</v>
      </c>
      <c r="E238" s="152" t="s">
        <v>19</v>
      </c>
      <c r="F238" s="153" t="s">
        <v>316</v>
      </c>
      <c r="H238" s="154">
        <v>1</v>
      </c>
      <c r="I238" s="155"/>
      <c r="L238" s="151"/>
      <c r="M238" s="156"/>
      <c r="T238" s="157"/>
      <c r="AT238" s="152" t="s">
        <v>134</v>
      </c>
      <c r="AU238" s="152" t="s">
        <v>85</v>
      </c>
      <c r="AV238" s="13" t="s">
        <v>85</v>
      </c>
      <c r="AW238" s="13" t="s">
        <v>37</v>
      </c>
      <c r="AX238" s="13" t="s">
        <v>76</v>
      </c>
      <c r="AY238" s="152" t="s">
        <v>123</v>
      </c>
    </row>
    <row r="239" spans="2:65" s="14" customFormat="1" ht="11.25">
      <c r="B239" s="158"/>
      <c r="D239" s="145" t="s">
        <v>134</v>
      </c>
      <c r="E239" s="159" t="s">
        <v>19</v>
      </c>
      <c r="F239" s="160" t="s">
        <v>138</v>
      </c>
      <c r="H239" s="161">
        <v>1</v>
      </c>
      <c r="I239" s="162"/>
      <c r="L239" s="158"/>
      <c r="M239" s="163"/>
      <c r="T239" s="164"/>
      <c r="AT239" s="159" t="s">
        <v>134</v>
      </c>
      <c r="AU239" s="159" t="s">
        <v>85</v>
      </c>
      <c r="AV239" s="14" t="s">
        <v>130</v>
      </c>
      <c r="AW239" s="14" t="s">
        <v>37</v>
      </c>
      <c r="AX239" s="14" t="s">
        <v>83</v>
      </c>
      <c r="AY239" s="159" t="s">
        <v>123</v>
      </c>
    </row>
    <row r="240" spans="2:65" s="1" customFormat="1" ht="33" customHeight="1">
      <c r="B240" s="32"/>
      <c r="C240" s="127" t="s">
        <v>322</v>
      </c>
      <c r="D240" s="127" t="s">
        <v>125</v>
      </c>
      <c r="E240" s="128" t="s">
        <v>323</v>
      </c>
      <c r="F240" s="129" t="s">
        <v>324</v>
      </c>
      <c r="G240" s="130" t="s">
        <v>175</v>
      </c>
      <c r="H240" s="131">
        <v>0.3</v>
      </c>
      <c r="I240" s="132"/>
      <c r="J240" s="133">
        <f>ROUND(I240*H240,2)</f>
        <v>0</v>
      </c>
      <c r="K240" s="129" t="s">
        <v>129</v>
      </c>
      <c r="L240" s="32"/>
      <c r="M240" s="134" t="s">
        <v>19</v>
      </c>
      <c r="N240" s="135" t="s">
        <v>47</v>
      </c>
      <c r="P240" s="136">
        <f>O240*H240</f>
        <v>0</v>
      </c>
      <c r="Q240" s="136">
        <v>0</v>
      </c>
      <c r="R240" s="136">
        <f>Q240*H240</f>
        <v>0</v>
      </c>
      <c r="S240" s="136">
        <v>1.92</v>
      </c>
      <c r="T240" s="137">
        <f>S240*H240</f>
        <v>0.57599999999999996</v>
      </c>
      <c r="AR240" s="138" t="s">
        <v>130</v>
      </c>
      <c r="AT240" s="138" t="s">
        <v>125</v>
      </c>
      <c r="AU240" s="138" t="s">
        <v>85</v>
      </c>
      <c r="AY240" s="17" t="s">
        <v>123</v>
      </c>
      <c r="BE240" s="139">
        <f>IF(N240="základní",J240,0)</f>
        <v>0</v>
      </c>
      <c r="BF240" s="139">
        <f>IF(N240="snížená",J240,0)</f>
        <v>0</v>
      </c>
      <c r="BG240" s="139">
        <f>IF(N240="zákl. přenesená",J240,0)</f>
        <v>0</v>
      </c>
      <c r="BH240" s="139">
        <f>IF(N240="sníž. přenesená",J240,0)</f>
        <v>0</v>
      </c>
      <c r="BI240" s="139">
        <f>IF(N240="nulová",J240,0)</f>
        <v>0</v>
      </c>
      <c r="BJ240" s="17" t="s">
        <v>83</v>
      </c>
      <c r="BK240" s="139">
        <f>ROUND(I240*H240,2)</f>
        <v>0</v>
      </c>
      <c r="BL240" s="17" t="s">
        <v>130</v>
      </c>
      <c r="BM240" s="138" t="s">
        <v>325</v>
      </c>
    </row>
    <row r="241" spans="2:65" s="1" customFormat="1" ht="11.25">
      <c r="B241" s="32"/>
      <c r="D241" s="140" t="s">
        <v>132</v>
      </c>
      <c r="F241" s="141" t="s">
        <v>326</v>
      </c>
      <c r="I241" s="142"/>
      <c r="L241" s="32"/>
      <c r="M241" s="143"/>
      <c r="T241" s="53"/>
      <c r="AT241" s="17" t="s">
        <v>132</v>
      </c>
      <c r="AU241" s="17" t="s">
        <v>85</v>
      </c>
    </row>
    <row r="242" spans="2:65" s="12" customFormat="1" ht="11.25">
      <c r="B242" s="144"/>
      <c r="D242" s="145" t="s">
        <v>134</v>
      </c>
      <c r="E242" s="146" t="s">
        <v>19</v>
      </c>
      <c r="F242" s="147" t="s">
        <v>327</v>
      </c>
      <c r="H242" s="146" t="s">
        <v>19</v>
      </c>
      <c r="I242" s="148"/>
      <c r="L242" s="144"/>
      <c r="M242" s="149"/>
      <c r="T242" s="150"/>
      <c r="AT242" s="146" t="s">
        <v>134</v>
      </c>
      <c r="AU242" s="146" t="s">
        <v>85</v>
      </c>
      <c r="AV242" s="12" t="s">
        <v>83</v>
      </c>
      <c r="AW242" s="12" t="s">
        <v>37</v>
      </c>
      <c r="AX242" s="12" t="s">
        <v>76</v>
      </c>
      <c r="AY242" s="146" t="s">
        <v>123</v>
      </c>
    </row>
    <row r="243" spans="2:65" s="13" customFormat="1" ht="11.25">
      <c r="B243" s="151"/>
      <c r="D243" s="145" t="s">
        <v>134</v>
      </c>
      <c r="E243" s="152" t="s">
        <v>19</v>
      </c>
      <c r="F243" s="153" t="s">
        <v>328</v>
      </c>
      <c r="H243" s="154">
        <v>0.3</v>
      </c>
      <c r="I243" s="155"/>
      <c r="L243" s="151"/>
      <c r="M243" s="156"/>
      <c r="T243" s="157"/>
      <c r="AT243" s="152" t="s">
        <v>134</v>
      </c>
      <c r="AU243" s="152" t="s">
        <v>85</v>
      </c>
      <c r="AV243" s="13" t="s">
        <v>85</v>
      </c>
      <c r="AW243" s="13" t="s">
        <v>37</v>
      </c>
      <c r="AX243" s="13" t="s">
        <v>76</v>
      </c>
      <c r="AY243" s="152" t="s">
        <v>123</v>
      </c>
    </row>
    <row r="244" spans="2:65" s="14" customFormat="1" ht="11.25">
      <c r="B244" s="158"/>
      <c r="D244" s="145" t="s">
        <v>134</v>
      </c>
      <c r="E244" s="159" t="s">
        <v>19</v>
      </c>
      <c r="F244" s="160" t="s">
        <v>138</v>
      </c>
      <c r="H244" s="161">
        <v>0.3</v>
      </c>
      <c r="I244" s="162"/>
      <c r="L244" s="158"/>
      <c r="M244" s="163"/>
      <c r="T244" s="164"/>
      <c r="AT244" s="159" t="s">
        <v>134</v>
      </c>
      <c r="AU244" s="159" t="s">
        <v>85</v>
      </c>
      <c r="AV244" s="14" t="s">
        <v>130</v>
      </c>
      <c r="AW244" s="14" t="s">
        <v>37</v>
      </c>
      <c r="AX244" s="14" t="s">
        <v>83</v>
      </c>
      <c r="AY244" s="159" t="s">
        <v>123</v>
      </c>
    </row>
    <row r="245" spans="2:65" s="1" customFormat="1" ht="37.9" customHeight="1">
      <c r="B245" s="32"/>
      <c r="C245" s="127" t="s">
        <v>329</v>
      </c>
      <c r="D245" s="127" t="s">
        <v>125</v>
      </c>
      <c r="E245" s="128" t="s">
        <v>330</v>
      </c>
      <c r="F245" s="129" t="s">
        <v>331</v>
      </c>
      <c r="G245" s="130" t="s">
        <v>312</v>
      </c>
      <c r="H245" s="131">
        <v>2</v>
      </c>
      <c r="I245" s="132"/>
      <c r="J245" s="133">
        <f>ROUND(I245*H245,2)</f>
        <v>0</v>
      </c>
      <c r="K245" s="129" t="s">
        <v>129</v>
      </c>
      <c r="L245" s="32"/>
      <c r="M245" s="134" t="s">
        <v>19</v>
      </c>
      <c r="N245" s="135" t="s">
        <v>47</v>
      </c>
      <c r="P245" s="136">
        <f>O245*H245</f>
        <v>0</v>
      </c>
      <c r="Q245" s="136">
        <v>0.65847999999999995</v>
      </c>
      <c r="R245" s="136">
        <f>Q245*H245</f>
        <v>1.3169599999999999</v>
      </c>
      <c r="S245" s="136">
        <v>0.66</v>
      </c>
      <c r="T245" s="137">
        <f>S245*H245</f>
        <v>1.32</v>
      </c>
      <c r="AR245" s="138" t="s">
        <v>130</v>
      </c>
      <c r="AT245" s="138" t="s">
        <v>125</v>
      </c>
      <c r="AU245" s="138" t="s">
        <v>85</v>
      </c>
      <c r="AY245" s="17" t="s">
        <v>123</v>
      </c>
      <c r="BE245" s="139">
        <f>IF(N245="základní",J245,0)</f>
        <v>0</v>
      </c>
      <c r="BF245" s="139">
        <f>IF(N245="snížená",J245,0)</f>
        <v>0</v>
      </c>
      <c r="BG245" s="139">
        <f>IF(N245="zákl. přenesená",J245,0)</f>
        <v>0</v>
      </c>
      <c r="BH245" s="139">
        <f>IF(N245="sníž. přenesená",J245,0)</f>
        <v>0</v>
      </c>
      <c r="BI245" s="139">
        <f>IF(N245="nulová",J245,0)</f>
        <v>0</v>
      </c>
      <c r="BJ245" s="17" t="s">
        <v>83</v>
      </c>
      <c r="BK245" s="139">
        <f>ROUND(I245*H245,2)</f>
        <v>0</v>
      </c>
      <c r="BL245" s="17" t="s">
        <v>130</v>
      </c>
      <c r="BM245" s="138" t="s">
        <v>332</v>
      </c>
    </row>
    <row r="246" spans="2:65" s="1" customFormat="1" ht="11.25">
      <c r="B246" s="32"/>
      <c r="D246" s="140" t="s">
        <v>132</v>
      </c>
      <c r="F246" s="141" t="s">
        <v>333</v>
      </c>
      <c r="I246" s="142"/>
      <c r="L246" s="32"/>
      <c r="M246" s="143"/>
      <c r="T246" s="53"/>
      <c r="AT246" s="17" t="s">
        <v>132</v>
      </c>
      <c r="AU246" s="17" t="s">
        <v>85</v>
      </c>
    </row>
    <row r="247" spans="2:65" s="12" customFormat="1" ht="22.5">
      <c r="B247" s="144"/>
      <c r="D247" s="145" t="s">
        <v>134</v>
      </c>
      <c r="E247" s="146" t="s">
        <v>19</v>
      </c>
      <c r="F247" s="147" t="s">
        <v>334</v>
      </c>
      <c r="H247" s="146" t="s">
        <v>19</v>
      </c>
      <c r="I247" s="148"/>
      <c r="L247" s="144"/>
      <c r="M247" s="149"/>
      <c r="T247" s="150"/>
      <c r="AT247" s="146" t="s">
        <v>134</v>
      </c>
      <c r="AU247" s="146" t="s">
        <v>85</v>
      </c>
      <c r="AV247" s="12" t="s">
        <v>83</v>
      </c>
      <c r="AW247" s="12" t="s">
        <v>37</v>
      </c>
      <c r="AX247" s="12" t="s">
        <v>76</v>
      </c>
      <c r="AY247" s="146" t="s">
        <v>123</v>
      </c>
    </row>
    <row r="248" spans="2:65" s="13" customFormat="1" ht="11.25">
      <c r="B248" s="151"/>
      <c r="D248" s="145" t="s">
        <v>134</v>
      </c>
      <c r="E248" s="152" t="s">
        <v>19</v>
      </c>
      <c r="F248" s="153" t="s">
        <v>85</v>
      </c>
      <c r="H248" s="154">
        <v>2</v>
      </c>
      <c r="I248" s="155"/>
      <c r="L248" s="151"/>
      <c r="M248" s="156"/>
      <c r="T248" s="157"/>
      <c r="AT248" s="152" t="s">
        <v>134</v>
      </c>
      <c r="AU248" s="152" t="s">
        <v>85</v>
      </c>
      <c r="AV248" s="13" t="s">
        <v>85</v>
      </c>
      <c r="AW248" s="13" t="s">
        <v>37</v>
      </c>
      <c r="AX248" s="13" t="s">
        <v>76</v>
      </c>
      <c r="AY248" s="152" t="s">
        <v>123</v>
      </c>
    </row>
    <row r="249" spans="2:65" s="14" customFormat="1" ht="11.25">
      <c r="B249" s="158"/>
      <c r="D249" s="145" t="s">
        <v>134</v>
      </c>
      <c r="E249" s="159" t="s">
        <v>19</v>
      </c>
      <c r="F249" s="160" t="s">
        <v>138</v>
      </c>
      <c r="H249" s="161">
        <v>2</v>
      </c>
      <c r="I249" s="162"/>
      <c r="L249" s="158"/>
      <c r="M249" s="163"/>
      <c r="T249" s="164"/>
      <c r="AT249" s="159" t="s">
        <v>134</v>
      </c>
      <c r="AU249" s="159" t="s">
        <v>85</v>
      </c>
      <c r="AV249" s="14" t="s">
        <v>130</v>
      </c>
      <c r="AW249" s="14" t="s">
        <v>37</v>
      </c>
      <c r="AX249" s="14" t="s">
        <v>83</v>
      </c>
      <c r="AY249" s="159" t="s">
        <v>123</v>
      </c>
    </row>
    <row r="250" spans="2:65" s="1" customFormat="1" ht="24.2" customHeight="1">
      <c r="B250" s="32"/>
      <c r="C250" s="127" t="s">
        <v>335</v>
      </c>
      <c r="D250" s="127" t="s">
        <v>125</v>
      </c>
      <c r="E250" s="128" t="s">
        <v>336</v>
      </c>
      <c r="F250" s="129" t="s">
        <v>337</v>
      </c>
      <c r="G250" s="130" t="s">
        <v>312</v>
      </c>
      <c r="H250" s="131">
        <v>1</v>
      </c>
      <c r="I250" s="132"/>
      <c r="J250" s="133">
        <f>ROUND(I250*H250,2)</f>
        <v>0</v>
      </c>
      <c r="K250" s="129" t="s">
        <v>129</v>
      </c>
      <c r="L250" s="32"/>
      <c r="M250" s="134" t="s">
        <v>19</v>
      </c>
      <c r="N250" s="135" t="s">
        <v>47</v>
      </c>
      <c r="P250" s="136">
        <f>O250*H250</f>
        <v>0</v>
      </c>
      <c r="Q250" s="136">
        <v>0</v>
      </c>
      <c r="R250" s="136">
        <f>Q250*H250</f>
        <v>0</v>
      </c>
      <c r="S250" s="136">
        <v>0.1</v>
      </c>
      <c r="T250" s="137">
        <f>S250*H250</f>
        <v>0.1</v>
      </c>
      <c r="AR250" s="138" t="s">
        <v>130</v>
      </c>
      <c r="AT250" s="138" t="s">
        <v>125</v>
      </c>
      <c r="AU250" s="138" t="s">
        <v>85</v>
      </c>
      <c r="AY250" s="17" t="s">
        <v>123</v>
      </c>
      <c r="BE250" s="139">
        <f>IF(N250="základní",J250,0)</f>
        <v>0</v>
      </c>
      <c r="BF250" s="139">
        <f>IF(N250="snížená",J250,0)</f>
        <v>0</v>
      </c>
      <c r="BG250" s="139">
        <f>IF(N250="zákl. přenesená",J250,0)</f>
        <v>0</v>
      </c>
      <c r="BH250" s="139">
        <f>IF(N250="sníž. přenesená",J250,0)</f>
        <v>0</v>
      </c>
      <c r="BI250" s="139">
        <f>IF(N250="nulová",J250,0)</f>
        <v>0</v>
      </c>
      <c r="BJ250" s="17" t="s">
        <v>83</v>
      </c>
      <c r="BK250" s="139">
        <f>ROUND(I250*H250,2)</f>
        <v>0</v>
      </c>
      <c r="BL250" s="17" t="s">
        <v>130</v>
      </c>
      <c r="BM250" s="138" t="s">
        <v>338</v>
      </c>
    </row>
    <row r="251" spans="2:65" s="1" customFormat="1" ht="11.25">
      <c r="B251" s="32"/>
      <c r="D251" s="140" t="s">
        <v>132</v>
      </c>
      <c r="F251" s="141" t="s">
        <v>339</v>
      </c>
      <c r="I251" s="142"/>
      <c r="L251" s="32"/>
      <c r="M251" s="143"/>
      <c r="T251" s="53"/>
      <c r="AT251" s="17" t="s">
        <v>132</v>
      </c>
      <c r="AU251" s="17" t="s">
        <v>85</v>
      </c>
    </row>
    <row r="252" spans="2:65" s="12" customFormat="1" ht="11.25">
      <c r="B252" s="144"/>
      <c r="D252" s="145" t="s">
        <v>134</v>
      </c>
      <c r="E252" s="146" t="s">
        <v>19</v>
      </c>
      <c r="F252" s="147" t="s">
        <v>340</v>
      </c>
      <c r="H252" s="146" t="s">
        <v>19</v>
      </c>
      <c r="I252" s="148"/>
      <c r="L252" s="144"/>
      <c r="M252" s="149"/>
      <c r="T252" s="150"/>
      <c r="AT252" s="146" t="s">
        <v>134</v>
      </c>
      <c r="AU252" s="146" t="s">
        <v>85</v>
      </c>
      <c r="AV252" s="12" t="s">
        <v>83</v>
      </c>
      <c r="AW252" s="12" t="s">
        <v>37</v>
      </c>
      <c r="AX252" s="12" t="s">
        <v>76</v>
      </c>
      <c r="AY252" s="146" t="s">
        <v>123</v>
      </c>
    </row>
    <row r="253" spans="2:65" s="13" customFormat="1" ht="11.25">
      <c r="B253" s="151"/>
      <c r="D253" s="145" t="s">
        <v>134</v>
      </c>
      <c r="E253" s="152" t="s">
        <v>19</v>
      </c>
      <c r="F253" s="153" t="s">
        <v>83</v>
      </c>
      <c r="H253" s="154">
        <v>1</v>
      </c>
      <c r="I253" s="155"/>
      <c r="L253" s="151"/>
      <c r="M253" s="156"/>
      <c r="T253" s="157"/>
      <c r="AT253" s="152" t="s">
        <v>134</v>
      </c>
      <c r="AU253" s="152" t="s">
        <v>85</v>
      </c>
      <c r="AV253" s="13" t="s">
        <v>85</v>
      </c>
      <c r="AW253" s="13" t="s">
        <v>37</v>
      </c>
      <c r="AX253" s="13" t="s">
        <v>76</v>
      </c>
      <c r="AY253" s="152" t="s">
        <v>123</v>
      </c>
    </row>
    <row r="254" spans="2:65" s="14" customFormat="1" ht="11.25">
      <c r="B254" s="158"/>
      <c r="D254" s="145" t="s">
        <v>134</v>
      </c>
      <c r="E254" s="159" t="s">
        <v>19</v>
      </c>
      <c r="F254" s="160" t="s">
        <v>138</v>
      </c>
      <c r="H254" s="161">
        <v>1</v>
      </c>
      <c r="I254" s="162"/>
      <c r="L254" s="158"/>
      <c r="M254" s="163"/>
      <c r="T254" s="164"/>
      <c r="AT254" s="159" t="s">
        <v>134</v>
      </c>
      <c r="AU254" s="159" t="s">
        <v>85</v>
      </c>
      <c r="AV254" s="14" t="s">
        <v>130</v>
      </c>
      <c r="AW254" s="14" t="s">
        <v>37</v>
      </c>
      <c r="AX254" s="14" t="s">
        <v>83</v>
      </c>
      <c r="AY254" s="159" t="s">
        <v>123</v>
      </c>
    </row>
    <row r="255" spans="2:65" s="1" customFormat="1" ht="55.5" customHeight="1">
      <c r="B255" s="32"/>
      <c r="C255" s="127" t="s">
        <v>341</v>
      </c>
      <c r="D255" s="127" t="s">
        <v>125</v>
      </c>
      <c r="E255" s="128" t="s">
        <v>342</v>
      </c>
      <c r="F255" s="129" t="s">
        <v>343</v>
      </c>
      <c r="G255" s="130" t="s">
        <v>269</v>
      </c>
      <c r="H255" s="131">
        <v>1</v>
      </c>
      <c r="I255" s="132"/>
      <c r="J255" s="133">
        <f>ROUND(I255*H255,2)</f>
        <v>0</v>
      </c>
      <c r="K255" s="129" t="s">
        <v>270</v>
      </c>
      <c r="L255" s="32"/>
      <c r="M255" s="134" t="s">
        <v>19</v>
      </c>
      <c r="N255" s="135" t="s">
        <v>47</v>
      </c>
      <c r="P255" s="136">
        <f>O255*H255</f>
        <v>0</v>
      </c>
      <c r="Q255" s="136">
        <v>0</v>
      </c>
      <c r="R255" s="136">
        <f>Q255*H255</f>
        <v>0</v>
      </c>
      <c r="S255" s="136">
        <v>0</v>
      </c>
      <c r="T255" s="137">
        <f>S255*H255</f>
        <v>0</v>
      </c>
      <c r="AR255" s="138" t="s">
        <v>130</v>
      </c>
      <c r="AT255" s="138" t="s">
        <v>125</v>
      </c>
      <c r="AU255" s="138" t="s">
        <v>85</v>
      </c>
      <c r="AY255" s="17" t="s">
        <v>123</v>
      </c>
      <c r="BE255" s="139">
        <f>IF(N255="základní",J255,0)</f>
        <v>0</v>
      </c>
      <c r="BF255" s="139">
        <f>IF(N255="snížená",J255,0)</f>
        <v>0</v>
      </c>
      <c r="BG255" s="139">
        <f>IF(N255="zákl. přenesená",J255,0)</f>
        <v>0</v>
      </c>
      <c r="BH255" s="139">
        <f>IF(N255="sníž. přenesená",J255,0)</f>
        <v>0</v>
      </c>
      <c r="BI255" s="139">
        <f>IF(N255="nulová",J255,0)</f>
        <v>0</v>
      </c>
      <c r="BJ255" s="17" t="s">
        <v>83</v>
      </c>
      <c r="BK255" s="139">
        <f>ROUND(I255*H255,2)</f>
        <v>0</v>
      </c>
      <c r="BL255" s="17" t="s">
        <v>130</v>
      </c>
      <c r="BM255" s="138" t="s">
        <v>344</v>
      </c>
    </row>
    <row r="256" spans="2:65" s="1" customFormat="1" ht="29.25">
      <c r="B256" s="32"/>
      <c r="D256" s="145" t="s">
        <v>272</v>
      </c>
      <c r="F256" s="175" t="s">
        <v>345</v>
      </c>
      <c r="I256" s="142"/>
      <c r="L256" s="32"/>
      <c r="M256" s="143"/>
      <c r="T256" s="53"/>
      <c r="AT256" s="17" t="s">
        <v>272</v>
      </c>
      <c r="AU256" s="17" t="s">
        <v>85</v>
      </c>
    </row>
    <row r="257" spans="2:65" s="12" customFormat="1" ht="11.25">
      <c r="B257" s="144"/>
      <c r="D257" s="145" t="s">
        <v>134</v>
      </c>
      <c r="E257" s="146" t="s">
        <v>19</v>
      </c>
      <c r="F257" s="147" t="s">
        <v>346</v>
      </c>
      <c r="H257" s="146" t="s">
        <v>19</v>
      </c>
      <c r="I257" s="148"/>
      <c r="L257" s="144"/>
      <c r="M257" s="149"/>
      <c r="T257" s="150"/>
      <c r="AT257" s="146" t="s">
        <v>134</v>
      </c>
      <c r="AU257" s="146" t="s">
        <v>85</v>
      </c>
      <c r="AV257" s="12" t="s">
        <v>83</v>
      </c>
      <c r="AW257" s="12" t="s">
        <v>37</v>
      </c>
      <c r="AX257" s="12" t="s">
        <v>76</v>
      </c>
      <c r="AY257" s="146" t="s">
        <v>123</v>
      </c>
    </row>
    <row r="258" spans="2:65" s="13" customFormat="1" ht="11.25">
      <c r="B258" s="151"/>
      <c r="D258" s="145" t="s">
        <v>134</v>
      </c>
      <c r="E258" s="152" t="s">
        <v>19</v>
      </c>
      <c r="F258" s="153" t="s">
        <v>83</v>
      </c>
      <c r="H258" s="154">
        <v>1</v>
      </c>
      <c r="I258" s="155"/>
      <c r="L258" s="151"/>
      <c r="M258" s="156"/>
      <c r="T258" s="157"/>
      <c r="AT258" s="152" t="s">
        <v>134</v>
      </c>
      <c r="AU258" s="152" t="s">
        <v>85</v>
      </c>
      <c r="AV258" s="13" t="s">
        <v>85</v>
      </c>
      <c r="AW258" s="13" t="s">
        <v>37</v>
      </c>
      <c r="AX258" s="13" t="s">
        <v>76</v>
      </c>
      <c r="AY258" s="152" t="s">
        <v>123</v>
      </c>
    </row>
    <row r="259" spans="2:65" s="14" customFormat="1" ht="11.25">
      <c r="B259" s="158"/>
      <c r="D259" s="145" t="s">
        <v>134</v>
      </c>
      <c r="E259" s="159" t="s">
        <v>19</v>
      </c>
      <c r="F259" s="160" t="s">
        <v>138</v>
      </c>
      <c r="H259" s="161">
        <v>1</v>
      </c>
      <c r="I259" s="162"/>
      <c r="L259" s="158"/>
      <c r="M259" s="163"/>
      <c r="T259" s="164"/>
      <c r="AT259" s="159" t="s">
        <v>134</v>
      </c>
      <c r="AU259" s="159" t="s">
        <v>85</v>
      </c>
      <c r="AV259" s="14" t="s">
        <v>130</v>
      </c>
      <c r="AW259" s="14" t="s">
        <v>37</v>
      </c>
      <c r="AX259" s="14" t="s">
        <v>83</v>
      </c>
      <c r="AY259" s="159" t="s">
        <v>123</v>
      </c>
    </row>
    <row r="260" spans="2:65" s="11" customFormat="1" ht="22.9" customHeight="1">
      <c r="B260" s="115"/>
      <c r="D260" s="116" t="s">
        <v>75</v>
      </c>
      <c r="E260" s="125" t="s">
        <v>190</v>
      </c>
      <c r="F260" s="125" t="s">
        <v>347</v>
      </c>
      <c r="I260" s="118"/>
      <c r="J260" s="126">
        <f>BK260</f>
        <v>0</v>
      </c>
      <c r="L260" s="115"/>
      <c r="M260" s="120"/>
      <c r="P260" s="121">
        <f>SUM(P261:P318)</f>
        <v>0</v>
      </c>
      <c r="R260" s="121">
        <f>SUM(R261:R318)</f>
        <v>11.731517800000001</v>
      </c>
      <c r="T260" s="122">
        <f>SUM(T261:T318)</f>
        <v>27.378400000000003</v>
      </c>
      <c r="AR260" s="116" t="s">
        <v>83</v>
      </c>
      <c r="AT260" s="123" t="s">
        <v>75</v>
      </c>
      <c r="AU260" s="123" t="s">
        <v>83</v>
      </c>
      <c r="AY260" s="116" t="s">
        <v>123</v>
      </c>
      <c r="BK260" s="124">
        <f>SUM(BK261:BK318)</f>
        <v>0</v>
      </c>
    </row>
    <row r="261" spans="2:65" s="1" customFormat="1" ht="49.15" customHeight="1">
      <c r="B261" s="32"/>
      <c r="C261" s="127" t="s">
        <v>348</v>
      </c>
      <c r="D261" s="127" t="s">
        <v>125</v>
      </c>
      <c r="E261" s="128" t="s">
        <v>349</v>
      </c>
      <c r="F261" s="129" t="s">
        <v>350</v>
      </c>
      <c r="G261" s="130" t="s">
        <v>160</v>
      </c>
      <c r="H261" s="131">
        <v>6</v>
      </c>
      <c r="I261" s="132"/>
      <c r="J261" s="133">
        <f>ROUND(I261*H261,2)</f>
        <v>0</v>
      </c>
      <c r="K261" s="129" t="s">
        <v>129</v>
      </c>
      <c r="L261" s="32"/>
      <c r="M261" s="134" t="s">
        <v>19</v>
      </c>
      <c r="N261" s="135" t="s">
        <v>47</v>
      </c>
      <c r="P261" s="136">
        <f>O261*H261</f>
        <v>0</v>
      </c>
      <c r="Q261" s="136">
        <v>0.14041999999999999</v>
      </c>
      <c r="R261" s="136">
        <f>Q261*H261</f>
        <v>0.84251999999999994</v>
      </c>
      <c r="S261" s="136">
        <v>0</v>
      </c>
      <c r="T261" s="137">
        <f>S261*H261</f>
        <v>0</v>
      </c>
      <c r="AR261" s="138" t="s">
        <v>130</v>
      </c>
      <c r="AT261" s="138" t="s">
        <v>125</v>
      </c>
      <c r="AU261" s="138" t="s">
        <v>85</v>
      </c>
      <c r="AY261" s="17" t="s">
        <v>123</v>
      </c>
      <c r="BE261" s="139">
        <f>IF(N261="základní",J261,0)</f>
        <v>0</v>
      </c>
      <c r="BF261" s="139">
        <f>IF(N261="snížená",J261,0)</f>
        <v>0</v>
      </c>
      <c r="BG261" s="139">
        <f>IF(N261="zákl. přenesená",J261,0)</f>
        <v>0</v>
      </c>
      <c r="BH261" s="139">
        <f>IF(N261="sníž. přenesená",J261,0)</f>
        <v>0</v>
      </c>
      <c r="BI261" s="139">
        <f>IF(N261="nulová",J261,0)</f>
        <v>0</v>
      </c>
      <c r="BJ261" s="17" t="s">
        <v>83</v>
      </c>
      <c r="BK261" s="139">
        <f>ROUND(I261*H261,2)</f>
        <v>0</v>
      </c>
      <c r="BL261" s="17" t="s">
        <v>130</v>
      </c>
      <c r="BM261" s="138" t="s">
        <v>351</v>
      </c>
    </row>
    <row r="262" spans="2:65" s="1" customFormat="1" ht="11.25">
      <c r="B262" s="32"/>
      <c r="D262" s="140" t="s">
        <v>132</v>
      </c>
      <c r="F262" s="141" t="s">
        <v>352</v>
      </c>
      <c r="I262" s="142"/>
      <c r="L262" s="32"/>
      <c r="M262" s="143"/>
      <c r="T262" s="53"/>
      <c r="AT262" s="17" t="s">
        <v>132</v>
      </c>
      <c r="AU262" s="17" t="s">
        <v>85</v>
      </c>
    </row>
    <row r="263" spans="2:65" s="12" customFormat="1" ht="11.25">
      <c r="B263" s="144"/>
      <c r="D263" s="145" t="s">
        <v>134</v>
      </c>
      <c r="E263" s="146" t="s">
        <v>19</v>
      </c>
      <c r="F263" s="147" t="s">
        <v>353</v>
      </c>
      <c r="H263" s="146" t="s">
        <v>19</v>
      </c>
      <c r="I263" s="148"/>
      <c r="L263" s="144"/>
      <c r="M263" s="149"/>
      <c r="T263" s="150"/>
      <c r="AT263" s="146" t="s">
        <v>134</v>
      </c>
      <c r="AU263" s="146" t="s">
        <v>85</v>
      </c>
      <c r="AV263" s="12" t="s">
        <v>83</v>
      </c>
      <c r="AW263" s="12" t="s">
        <v>37</v>
      </c>
      <c r="AX263" s="12" t="s">
        <v>76</v>
      </c>
      <c r="AY263" s="146" t="s">
        <v>123</v>
      </c>
    </row>
    <row r="264" spans="2:65" s="12" customFormat="1" ht="11.25">
      <c r="B264" s="144"/>
      <c r="D264" s="145" t="s">
        <v>134</v>
      </c>
      <c r="E264" s="146" t="s">
        <v>19</v>
      </c>
      <c r="F264" s="147" t="s">
        <v>282</v>
      </c>
      <c r="H264" s="146" t="s">
        <v>19</v>
      </c>
      <c r="I264" s="148"/>
      <c r="L264" s="144"/>
      <c r="M264" s="149"/>
      <c r="T264" s="150"/>
      <c r="AT264" s="146" t="s">
        <v>134</v>
      </c>
      <c r="AU264" s="146" t="s">
        <v>85</v>
      </c>
      <c r="AV264" s="12" t="s">
        <v>83</v>
      </c>
      <c r="AW264" s="12" t="s">
        <v>37</v>
      </c>
      <c r="AX264" s="12" t="s">
        <v>76</v>
      </c>
      <c r="AY264" s="146" t="s">
        <v>123</v>
      </c>
    </row>
    <row r="265" spans="2:65" s="13" customFormat="1" ht="11.25">
      <c r="B265" s="151"/>
      <c r="D265" s="145" t="s">
        <v>134</v>
      </c>
      <c r="E265" s="152" t="s">
        <v>19</v>
      </c>
      <c r="F265" s="153" t="s">
        <v>354</v>
      </c>
      <c r="H265" s="154">
        <v>6</v>
      </c>
      <c r="I265" s="155"/>
      <c r="L265" s="151"/>
      <c r="M265" s="156"/>
      <c r="T265" s="157"/>
      <c r="AT265" s="152" t="s">
        <v>134</v>
      </c>
      <c r="AU265" s="152" t="s">
        <v>85</v>
      </c>
      <c r="AV265" s="13" t="s">
        <v>85</v>
      </c>
      <c r="AW265" s="13" t="s">
        <v>37</v>
      </c>
      <c r="AX265" s="13" t="s">
        <v>76</v>
      </c>
      <c r="AY265" s="152" t="s">
        <v>123</v>
      </c>
    </row>
    <row r="266" spans="2:65" s="14" customFormat="1" ht="11.25">
      <c r="B266" s="158"/>
      <c r="D266" s="145" t="s">
        <v>134</v>
      </c>
      <c r="E266" s="159" t="s">
        <v>19</v>
      </c>
      <c r="F266" s="160" t="s">
        <v>138</v>
      </c>
      <c r="H266" s="161">
        <v>6</v>
      </c>
      <c r="I266" s="162"/>
      <c r="L266" s="158"/>
      <c r="M266" s="163"/>
      <c r="T266" s="164"/>
      <c r="AT266" s="159" t="s">
        <v>134</v>
      </c>
      <c r="AU266" s="159" t="s">
        <v>85</v>
      </c>
      <c r="AV266" s="14" t="s">
        <v>130</v>
      </c>
      <c r="AW266" s="14" t="s">
        <v>37</v>
      </c>
      <c r="AX266" s="14" t="s">
        <v>83</v>
      </c>
      <c r="AY266" s="159" t="s">
        <v>123</v>
      </c>
    </row>
    <row r="267" spans="2:65" s="1" customFormat="1" ht="16.5" customHeight="1">
      <c r="B267" s="32"/>
      <c r="C267" s="165" t="s">
        <v>355</v>
      </c>
      <c r="D267" s="165" t="s">
        <v>220</v>
      </c>
      <c r="E267" s="166" t="s">
        <v>356</v>
      </c>
      <c r="F267" s="167" t="s">
        <v>357</v>
      </c>
      <c r="G267" s="168" t="s">
        <v>160</v>
      </c>
      <c r="H267" s="169">
        <v>6.06</v>
      </c>
      <c r="I267" s="170"/>
      <c r="J267" s="171">
        <f>ROUND(I267*H267,2)</f>
        <v>0</v>
      </c>
      <c r="K267" s="167" t="s">
        <v>129</v>
      </c>
      <c r="L267" s="172"/>
      <c r="M267" s="173" t="s">
        <v>19</v>
      </c>
      <c r="N267" s="174" t="s">
        <v>47</v>
      </c>
      <c r="P267" s="136">
        <f>O267*H267</f>
        <v>0</v>
      </c>
      <c r="Q267" s="136">
        <v>5.6120000000000003E-2</v>
      </c>
      <c r="R267" s="136">
        <f>Q267*H267</f>
        <v>0.34008719999999998</v>
      </c>
      <c r="S267" s="136">
        <v>0</v>
      </c>
      <c r="T267" s="137">
        <f>S267*H267</f>
        <v>0</v>
      </c>
      <c r="AR267" s="138" t="s">
        <v>183</v>
      </c>
      <c r="AT267" s="138" t="s">
        <v>220</v>
      </c>
      <c r="AU267" s="138" t="s">
        <v>85</v>
      </c>
      <c r="AY267" s="17" t="s">
        <v>123</v>
      </c>
      <c r="BE267" s="139">
        <f>IF(N267="základní",J267,0)</f>
        <v>0</v>
      </c>
      <c r="BF267" s="139">
        <f>IF(N267="snížená",J267,0)</f>
        <v>0</v>
      </c>
      <c r="BG267" s="139">
        <f>IF(N267="zákl. přenesená",J267,0)</f>
        <v>0</v>
      </c>
      <c r="BH267" s="139">
        <f>IF(N267="sníž. přenesená",J267,0)</f>
        <v>0</v>
      </c>
      <c r="BI267" s="139">
        <f>IF(N267="nulová",J267,0)</f>
        <v>0</v>
      </c>
      <c r="BJ267" s="17" t="s">
        <v>83</v>
      </c>
      <c r="BK267" s="139">
        <f>ROUND(I267*H267,2)</f>
        <v>0</v>
      </c>
      <c r="BL267" s="17" t="s">
        <v>130</v>
      </c>
      <c r="BM267" s="138" t="s">
        <v>358</v>
      </c>
    </row>
    <row r="268" spans="2:65" s="12" customFormat="1" ht="11.25">
      <c r="B268" s="144"/>
      <c r="D268" s="145" t="s">
        <v>134</v>
      </c>
      <c r="E268" s="146" t="s">
        <v>19</v>
      </c>
      <c r="F268" s="147" t="s">
        <v>359</v>
      </c>
      <c r="H268" s="146" t="s">
        <v>19</v>
      </c>
      <c r="I268" s="148"/>
      <c r="L268" s="144"/>
      <c r="M268" s="149"/>
      <c r="T268" s="150"/>
      <c r="AT268" s="146" t="s">
        <v>134</v>
      </c>
      <c r="AU268" s="146" t="s">
        <v>85</v>
      </c>
      <c r="AV268" s="12" t="s">
        <v>83</v>
      </c>
      <c r="AW268" s="12" t="s">
        <v>37</v>
      </c>
      <c r="AX268" s="12" t="s">
        <v>76</v>
      </c>
      <c r="AY268" s="146" t="s">
        <v>123</v>
      </c>
    </row>
    <row r="269" spans="2:65" s="13" customFormat="1" ht="11.25">
      <c r="B269" s="151"/>
      <c r="D269" s="145" t="s">
        <v>134</v>
      </c>
      <c r="E269" s="152" t="s">
        <v>19</v>
      </c>
      <c r="F269" s="153" t="s">
        <v>360</v>
      </c>
      <c r="H269" s="154">
        <v>6.06</v>
      </c>
      <c r="I269" s="155"/>
      <c r="L269" s="151"/>
      <c r="M269" s="156"/>
      <c r="T269" s="157"/>
      <c r="AT269" s="152" t="s">
        <v>134</v>
      </c>
      <c r="AU269" s="152" t="s">
        <v>85</v>
      </c>
      <c r="AV269" s="13" t="s">
        <v>85</v>
      </c>
      <c r="AW269" s="13" t="s">
        <v>37</v>
      </c>
      <c r="AX269" s="13" t="s">
        <v>76</v>
      </c>
      <c r="AY269" s="152" t="s">
        <v>123</v>
      </c>
    </row>
    <row r="270" spans="2:65" s="14" customFormat="1" ht="11.25">
      <c r="B270" s="158"/>
      <c r="D270" s="145" t="s">
        <v>134</v>
      </c>
      <c r="E270" s="159" t="s">
        <v>19</v>
      </c>
      <c r="F270" s="160" t="s">
        <v>138</v>
      </c>
      <c r="H270" s="161">
        <v>6.06</v>
      </c>
      <c r="I270" s="162"/>
      <c r="L270" s="158"/>
      <c r="M270" s="163"/>
      <c r="T270" s="164"/>
      <c r="AT270" s="159" t="s">
        <v>134</v>
      </c>
      <c r="AU270" s="159" t="s">
        <v>85</v>
      </c>
      <c r="AV270" s="14" t="s">
        <v>130</v>
      </c>
      <c r="AW270" s="14" t="s">
        <v>37</v>
      </c>
      <c r="AX270" s="14" t="s">
        <v>83</v>
      </c>
      <c r="AY270" s="159" t="s">
        <v>123</v>
      </c>
    </row>
    <row r="271" spans="2:65" s="1" customFormat="1" ht="24.2" customHeight="1">
      <c r="B271" s="32"/>
      <c r="C271" s="127" t="s">
        <v>361</v>
      </c>
      <c r="D271" s="127" t="s">
        <v>125</v>
      </c>
      <c r="E271" s="128" t="s">
        <v>362</v>
      </c>
      <c r="F271" s="129" t="s">
        <v>363</v>
      </c>
      <c r="G271" s="130" t="s">
        <v>175</v>
      </c>
      <c r="H271" s="131">
        <v>0.09</v>
      </c>
      <c r="I271" s="132"/>
      <c r="J271" s="133">
        <f>ROUND(I271*H271,2)</f>
        <v>0</v>
      </c>
      <c r="K271" s="129" t="s">
        <v>129</v>
      </c>
      <c r="L271" s="32"/>
      <c r="M271" s="134" t="s">
        <v>19</v>
      </c>
      <c r="N271" s="135" t="s">
        <v>47</v>
      </c>
      <c r="P271" s="136">
        <f>O271*H271</f>
        <v>0</v>
      </c>
      <c r="Q271" s="136">
        <v>2.2563399999999998</v>
      </c>
      <c r="R271" s="136">
        <f>Q271*H271</f>
        <v>0.20307059999999996</v>
      </c>
      <c r="S271" s="136">
        <v>0</v>
      </c>
      <c r="T271" s="137">
        <f>S271*H271</f>
        <v>0</v>
      </c>
      <c r="AR271" s="138" t="s">
        <v>130</v>
      </c>
      <c r="AT271" s="138" t="s">
        <v>125</v>
      </c>
      <c r="AU271" s="138" t="s">
        <v>85</v>
      </c>
      <c r="AY271" s="17" t="s">
        <v>123</v>
      </c>
      <c r="BE271" s="139">
        <f>IF(N271="základní",J271,0)</f>
        <v>0</v>
      </c>
      <c r="BF271" s="139">
        <f>IF(N271="snížená",J271,0)</f>
        <v>0</v>
      </c>
      <c r="BG271" s="139">
        <f>IF(N271="zákl. přenesená",J271,0)</f>
        <v>0</v>
      </c>
      <c r="BH271" s="139">
        <f>IF(N271="sníž. přenesená",J271,0)</f>
        <v>0</v>
      </c>
      <c r="BI271" s="139">
        <f>IF(N271="nulová",J271,0)</f>
        <v>0</v>
      </c>
      <c r="BJ271" s="17" t="s">
        <v>83</v>
      </c>
      <c r="BK271" s="139">
        <f>ROUND(I271*H271,2)</f>
        <v>0</v>
      </c>
      <c r="BL271" s="17" t="s">
        <v>130</v>
      </c>
      <c r="BM271" s="138" t="s">
        <v>364</v>
      </c>
    </row>
    <row r="272" spans="2:65" s="1" customFormat="1" ht="11.25">
      <c r="B272" s="32"/>
      <c r="D272" s="140" t="s">
        <v>132</v>
      </c>
      <c r="F272" s="141" t="s">
        <v>365</v>
      </c>
      <c r="I272" s="142"/>
      <c r="L272" s="32"/>
      <c r="M272" s="143"/>
      <c r="T272" s="53"/>
      <c r="AT272" s="17" t="s">
        <v>132</v>
      </c>
      <c r="AU272" s="17" t="s">
        <v>85</v>
      </c>
    </row>
    <row r="273" spans="2:65" s="12" customFormat="1" ht="11.25">
      <c r="B273" s="144"/>
      <c r="D273" s="145" t="s">
        <v>134</v>
      </c>
      <c r="E273" s="146" t="s">
        <v>19</v>
      </c>
      <c r="F273" s="147" t="s">
        <v>366</v>
      </c>
      <c r="H273" s="146" t="s">
        <v>19</v>
      </c>
      <c r="I273" s="148"/>
      <c r="L273" s="144"/>
      <c r="M273" s="149"/>
      <c r="T273" s="150"/>
      <c r="AT273" s="146" t="s">
        <v>134</v>
      </c>
      <c r="AU273" s="146" t="s">
        <v>85</v>
      </c>
      <c r="AV273" s="12" t="s">
        <v>83</v>
      </c>
      <c r="AW273" s="12" t="s">
        <v>37</v>
      </c>
      <c r="AX273" s="12" t="s">
        <v>76</v>
      </c>
      <c r="AY273" s="146" t="s">
        <v>123</v>
      </c>
    </row>
    <row r="274" spans="2:65" s="12" customFormat="1" ht="11.25">
      <c r="B274" s="144"/>
      <c r="D274" s="145" t="s">
        <v>134</v>
      </c>
      <c r="E274" s="146" t="s">
        <v>19</v>
      </c>
      <c r="F274" s="147" t="s">
        <v>367</v>
      </c>
      <c r="H274" s="146" t="s">
        <v>19</v>
      </c>
      <c r="I274" s="148"/>
      <c r="L274" s="144"/>
      <c r="M274" s="149"/>
      <c r="T274" s="150"/>
      <c r="AT274" s="146" t="s">
        <v>134</v>
      </c>
      <c r="AU274" s="146" t="s">
        <v>85</v>
      </c>
      <c r="AV274" s="12" t="s">
        <v>83</v>
      </c>
      <c r="AW274" s="12" t="s">
        <v>37</v>
      </c>
      <c r="AX274" s="12" t="s">
        <v>76</v>
      </c>
      <c r="AY274" s="146" t="s">
        <v>123</v>
      </c>
    </row>
    <row r="275" spans="2:65" s="13" customFormat="1" ht="11.25">
      <c r="B275" s="151"/>
      <c r="D275" s="145" t="s">
        <v>134</v>
      </c>
      <c r="E275" s="152" t="s">
        <v>19</v>
      </c>
      <c r="F275" s="153" t="s">
        <v>368</v>
      </c>
      <c r="H275" s="154">
        <v>0.09</v>
      </c>
      <c r="I275" s="155"/>
      <c r="L275" s="151"/>
      <c r="M275" s="156"/>
      <c r="T275" s="157"/>
      <c r="AT275" s="152" t="s">
        <v>134</v>
      </c>
      <c r="AU275" s="152" t="s">
        <v>85</v>
      </c>
      <c r="AV275" s="13" t="s">
        <v>85</v>
      </c>
      <c r="AW275" s="13" t="s">
        <v>37</v>
      </c>
      <c r="AX275" s="13" t="s">
        <v>76</v>
      </c>
      <c r="AY275" s="152" t="s">
        <v>123</v>
      </c>
    </row>
    <row r="276" spans="2:65" s="14" customFormat="1" ht="11.25">
      <c r="B276" s="158"/>
      <c r="D276" s="145" t="s">
        <v>134</v>
      </c>
      <c r="E276" s="159" t="s">
        <v>19</v>
      </c>
      <c r="F276" s="160" t="s">
        <v>138</v>
      </c>
      <c r="H276" s="161">
        <v>0.09</v>
      </c>
      <c r="I276" s="162"/>
      <c r="L276" s="158"/>
      <c r="M276" s="163"/>
      <c r="T276" s="164"/>
      <c r="AT276" s="159" t="s">
        <v>134</v>
      </c>
      <c r="AU276" s="159" t="s">
        <v>85</v>
      </c>
      <c r="AV276" s="14" t="s">
        <v>130</v>
      </c>
      <c r="AW276" s="14" t="s">
        <v>37</v>
      </c>
      <c r="AX276" s="14" t="s">
        <v>83</v>
      </c>
      <c r="AY276" s="159" t="s">
        <v>123</v>
      </c>
    </row>
    <row r="277" spans="2:65" s="1" customFormat="1" ht="24.2" customHeight="1">
      <c r="B277" s="32"/>
      <c r="C277" s="127" t="s">
        <v>369</v>
      </c>
      <c r="D277" s="127" t="s">
        <v>125</v>
      </c>
      <c r="E277" s="128" t="s">
        <v>370</v>
      </c>
      <c r="F277" s="129" t="s">
        <v>371</v>
      </c>
      <c r="G277" s="130" t="s">
        <v>160</v>
      </c>
      <c r="H277" s="131">
        <v>29</v>
      </c>
      <c r="I277" s="132"/>
      <c r="J277" s="133">
        <f>ROUND(I277*H277,2)</f>
        <v>0</v>
      </c>
      <c r="K277" s="129" t="s">
        <v>129</v>
      </c>
      <c r="L277" s="32"/>
      <c r="M277" s="134" t="s">
        <v>19</v>
      </c>
      <c r="N277" s="135" t="s">
        <v>47</v>
      </c>
      <c r="P277" s="136">
        <f>O277*H277</f>
        <v>0</v>
      </c>
      <c r="Q277" s="136">
        <v>0.29221000000000003</v>
      </c>
      <c r="R277" s="136">
        <f>Q277*H277</f>
        <v>8.4740900000000003</v>
      </c>
      <c r="S277" s="136">
        <v>0</v>
      </c>
      <c r="T277" s="137">
        <f>S277*H277</f>
        <v>0</v>
      </c>
      <c r="AR277" s="138" t="s">
        <v>130</v>
      </c>
      <c r="AT277" s="138" t="s">
        <v>125</v>
      </c>
      <c r="AU277" s="138" t="s">
        <v>85</v>
      </c>
      <c r="AY277" s="17" t="s">
        <v>123</v>
      </c>
      <c r="BE277" s="139">
        <f>IF(N277="základní",J277,0)</f>
        <v>0</v>
      </c>
      <c r="BF277" s="139">
        <f>IF(N277="snížená",J277,0)</f>
        <v>0</v>
      </c>
      <c r="BG277" s="139">
        <f>IF(N277="zákl. přenesená",J277,0)</f>
        <v>0</v>
      </c>
      <c r="BH277" s="139">
        <f>IF(N277="sníž. přenesená",J277,0)</f>
        <v>0</v>
      </c>
      <c r="BI277" s="139">
        <f>IF(N277="nulová",J277,0)</f>
        <v>0</v>
      </c>
      <c r="BJ277" s="17" t="s">
        <v>83</v>
      </c>
      <c r="BK277" s="139">
        <f>ROUND(I277*H277,2)</f>
        <v>0</v>
      </c>
      <c r="BL277" s="17" t="s">
        <v>130</v>
      </c>
      <c r="BM277" s="138" t="s">
        <v>372</v>
      </c>
    </row>
    <row r="278" spans="2:65" s="1" customFormat="1" ht="11.25">
      <c r="B278" s="32"/>
      <c r="D278" s="140" t="s">
        <v>132</v>
      </c>
      <c r="F278" s="141" t="s">
        <v>373</v>
      </c>
      <c r="I278" s="142"/>
      <c r="L278" s="32"/>
      <c r="M278" s="143"/>
      <c r="T278" s="53"/>
      <c r="AT278" s="17" t="s">
        <v>132</v>
      </c>
      <c r="AU278" s="17" t="s">
        <v>85</v>
      </c>
    </row>
    <row r="279" spans="2:65" s="12" customFormat="1" ht="11.25">
      <c r="B279" s="144"/>
      <c r="D279" s="145" t="s">
        <v>134</v>
      </c>
      <c r="E279" s="146" t="s">
        <v>19</v>
      </c>
      <c r="F279" s="147" t="s">
        <v>374</v>
      </c>
      <c r="H279" s="146" t="s">
        <v>19</v>
      </c>
      <c r="I279" s="148"/>
      <c r="L279" s="144"/>
      <c r="M279" s="149"/>
      <c r="T279" s="150"/>
      <c r="AT279" s="146" t="s">
        <v>134</v>
      </c>
      <c r="AU279" s="146" t="s">
        <v>85</v>
      </c>
      <c r="AV279" s="12" t="s">
        <v>83</v>
      </c>
      <c r="AW279" s="12" t="s">
        <v>37</v>
      </c>
      <c r="AX279" s="12" t="s">
        <v>76</v>
      </c>
      <c r="AY279" s="146" t="s">
        <v>123</v>
      </c>
    </row>
    <row r="280" spans="2:65" s="12" customFormat="1" ht="11.25">
      <c r="B280" s="144"/>
      <c r="D280" s="145" t="s">
        <v>134</v>
      </c>
      <c r="E280" s="146" t="s">
        <v>19</v>
      </c>
      <c r="F280" s="147" t="s">
        <v>136</v>
      </c>
      <c r="H280" s="146" t="s">
        <v>19</v>
      </c>
      <c r="I280" s="148"/>
      <c r="L280" s="144"/>
      <c r="M280" s="149"/>
      <c r="T280" s="150"/>
      <c r="AT280" s="146" t="s">
        <v>134</v>
      </c>
      <c r="AU280" s="146" t="s">
        <v>85</v>
      </c>
      <c r="AV280" s="12" t="s">
        <v>83</v>
      </c>
      <c r="AW280" s="12" t="s">
        <v>37</v>
      </c>
      <c r="AX280" s="12" t="s">
        <v>76</v>
      </c>
      <c r="AY280" s="146" t="s">
        <v>123</v>
      </c>
    </row>
    <row r="281" spans="2:65" s="13" customFormat="1" ht="11.25">
      <c r="B281" s="151"/>
      <c r="D281" s="145" t="s">
        <v>134</v>
      </c>
      <c r="E281" s="152" t="s">
        <v>19</v>
      </c>
      <c r="F281" s="153" t="s">
        <v>375</v>
      </c>
      <c r="H281" s="154">
        <v>29</v>
      </c>
      <c r="I281" s="155"/>
      <c r="L281" s="151"/>
      <c r="M281" s="156"/>
      <c r="T281" s="157"/>
      <c r="AT281" s="152" t="s">
        <v>134</v>
      </c>
      <c r="AU281" s="152" t="s">
        <v>85</v>
      </c>
      <c r="AV281" s="13" t="s">
        <v>85</v>
      </c>
      <c r="AW281" s="13" t="s">
        <v>37</v>
      </c>
      <c r="AX281" s="13" t="s">
        <v>76</v>
      </c>
      <c r="AY281" s="152" t="s">
        <v>123</v>
      </c>
    </row>
    <row r="282" spans="2:65" s="14" customFormat="1" ht="11.25">
      <c r="B282" s="158"/>
      <c r="D282" s="145" t="s">
        <v>134</v>
      </c>
      <c r="E282" s="159" t="s">
        <v>19</v>
      </c>
      <c r="F282" s="160" t="s">
        <v>138</v>
      </c>
      <c r="H282" s="161">
        <v>29</v>
      </c>
      <c r="I282" s="162"/>
      <c r="L282" s="158"/>
      <c r="M282" s="163"/>
      <c r="T282" s="164"/>
      <c r="AT282" s="159" t="s">
        <v>134</v>
      </c>
      <c r="AU282" s="159" t="s">
        <v>85</v>
      </c>
      <c r="AV282" s="14" t="s">
        <v>130</v>
      </c>
      <c r="AW282" s="14" t="s">
        <v>37</v>
      </c>
      <c r="AX282" s="14" t="s">
        <v>83</v>
      </c>
      <c r="AY282" s="159" t="s">
        <v>123</v>
      </c>
    </row>
    <row r="283" spans="2:65" s="1" customFormat="1" ht="24.2" customHeight="1">
      <c r="B283" s="32"/>
      <c r="C283" s="165" t="s">
        <v>376</v>
      </c>
      <c r="D283" s="165" t="s">
        <v>220</v>
      </c>
      <c r="E283" s="166" t="s">
        <v>377</v>
      </c>
      <c r="F283" s="167" t="s">
        <v>378</v>
      </c>
      <c r="G283" s="168" t="s">
        <v>312</v>
      </c>
      <c r="H283" s="169">
        <v>2</v>
      </c>
      <c r="I283" s="170"/>
      <c r="J283" s="171">
        <f>ROUND(I283*H283,2)</f>
        <v>0</v>
      </c>
      <c r="K283" s="167" t="s">
        <v>129</v>
      </c>
      <c r="L283" s="172"/>
      <c r="M283" s="173" t="s">
        <v>19</v>
      </c>
      <c r="N283" s="174" t="s">
        <v>47</v>
      </c>
      <c r="P283" s="136">
        <f>O283*H283</f>
        <v>0</v>
      </c>
      <c r="Q283" s="136">
        <v>4.1000000000000003E-3</v>
      </c>
      <c r="R283" s="136">
        <f>Q283*H283</f>
        <v>8.2000000000000007E-3</v>
      </c>
      <c r="S283" s="136">
        <v>0</v>
      </c>
      <c r="T283" s="137">
        <f>S283*H283</f>
        <v>0</v>
      </c>
      <c r="AR283" s="138" t="s">
        <v>183</v>
      </c>
      <c r="AT283" s="138" t="s">
        <v>220</v>
      </c>
      <c r="AU283" s="138" t="s">
        <v>85</v>
      </c>
      <c r="AY283" s="17" t="s">
        <v>123</v>
      </c>
      <c r="BE283" s="139">
        <f>IF(N283="základní",J283,0)</f>
        <v>0</v>
      </c>
      <c r="BF283" s="139">
        <f>IF(N283="snížená",J283,0)</f>
        <v>0</v>
      </c>
      <c r="BG283" s="139">
        <f>IF(N283="zákl. přenesená",J283,0)</f>
        <v>0</v>
      </c>
      <c r="BH283" s="139">
        <f>IF(N283="sníž. přenesená",J283,0)</f>
        <v>0</v>
      </c>
      <c r="BI283" s="139">
        <f>IF(N283="nulová",J283,0)</f>
        <v>0</v>
      </c>
      <c r="BJ283" s="17" t="s">
        <v>83</v>
      </c>
      <c r="BK283" s="139">
        <f>ROUND(I283*H283,2)</f>
        <v>0</v>
      </c>
      <c r="BL283" s="17" t="s">
        <v>130</v>
      </c>
      <c r="BM283" s="138" t="s">
        <v>379</v>
      </c>
    </row>
    <row r="284" spans="2:65" s="12" customFormat="1" ht="11.25">
      <c r="B284" s="144"/>
      <c r="D284" s="145" t="s">
        <v>134</v>
      </c>
      <c r="E284" s="146" t="s">
        <v>19</v>
      </c>
      <c r="F284" s="147" t="s">
        <v>380</v>
      </c>
      <c r="H284" s="146" t="s">
        <v>19</v>
      </c>
      <c r="I284" s="148"/>
      <c r="L284" s="144"/>
      <c r="M284" s="149"/>
      <c r="T284" s="150"/>
      <c r="AT284" s="146" t="s">
        <v>134</v>
      </c>
      <c r="AU284" s="146" t="s">
        <v>85</v>
      </c>
      <c r="AV284" s="12" t="s">
        <v>83</v>
      </c>
      <c r="AW284" s="12" t="s">
        <v>37</v>
      </c>
      <c r="AX284" s="12" t="s">
        <v>76</v>
      </c>
      <c r="AY284" s="146" t="s">
        <v>123</v>
      </c>
    </row>
    <row r="285" spans="2:65" s="13" customFormat="1" ht="11.25">
      <c r="B285" s="151"/>
      <c r="D285" s="145" t="s">
        <v>134</v>
      </c>
      <c r="E285" s="152" t="s">
        <v>19</v>
      </c>
      <c r="F285" s="153" t="s">
        <v>381</v>
      </c>
      <c r="H285" s="154">
        <v>2</v>
      </c>
      <c r="I285" s="155"/>
      <c r="L285" s="151"/>
      <c r="M285" s="156"/>
      <c r="T285" s="157"/>
      <c r="AT285" s="152" t="s">
        <v>134</v>
      </c>
      <c r="AU285" s="152" t="s">
        <v>85</v>
      </c>
      <c r="AV285" s="13" t="s">
        <v>85</v>
      </c>
      <c r="AW285" s="13" t="s">
        <v>37</v>
      </c>
      <c r="AX285" s="13" t="s">
        <v>76</v>
      </c>
      <c r="AY285" s="152" t="s">
        <v>123</v>
      </c>
    </row>
    <row r="286" spans="2:65" s="14" customFormat="1" ht="11.25">
      <c r="B286" s="158"/>
      <c r="D286" s="145" t="s">
        <v>134</v>
      </c>
      <c r="E286" s="159" t="s">
        <v>19</v>
      </c>
      <c r="F286" s="160" t="s">
        <v>138</v>
      </c>
      <c r="H286" s="161">
        <v>2</v>
      </c>
      <c r="I286" s="162"/>
      <c r="L286" s="158"/>
      <c r="M286" s="163"/>
      <c r="T286" s="164"/>
      <c r="AT286" s="159" t="s">
        <v>134</v>
      </c>
      <c r="AU286" s="159" t="s">
        <v>85</v>
      </c>
      <c r="AV286" s="14" t="s">
        <v>130</v>
      </c>
      <c r="AW286" s="14" t="s">
        <v>37</v>
      </c>
      <c r="AX286" s="14" t="s">
        <v>83</v>
      </c>
      <c r="AY286" s="159" t="s">
        <v>123</v>
      </c>
    </row>
    <row r="287" spans="2:65" s="1" customFormat="1" ht="24.2" customHeight="1">
      <c r="B287" s="32"/>
      <c r="C287" s="165" t="s">
        <v>382</v>
      </c>
      <c r="D287" s="165" t="s">
        <v>220</v>
      </c>
      <c r="E287" s="166" t="s">
        <v>383</v>
      </c>
      <c r="F287" s="167" t="s">
        <v>384</v>
      </c>
      <c r="G287" s="168" t="s">
        <v>160</v>
      </c>
      <c r="H287" s="169">
        <v>29</v>
      </c>
      <c r="I287" s="170"/>
      <c r="J287" s="171">
        <f>ROUND(I287*H287,2)</f>
        <v>0</v>
      </c>
      <c r="K287" s="167" t="s">
        <v>129</v>
      </c>
      <c r="L287" s="172"/>
      <c r="M287" s="173" t="s">
        <v>19</v>
      </c>
      <c r="N287" s="174" t="s">
        <v>47</v>
      </c>
      <c r="P287" s="136">
        <f>O287*H287</f>
        <v>0</v>
      </c>
      <c r="Q287" s="136">
        <v>5.3800000000000001E-2</v>
      </c>
      <c r="R287" s="136">
        <f>Q287*H287</f>
        <v>1.5602</v>
      </c>
      <c r="S287" s="136">
        <v>0</v>
      </c>
      <c r="T287" s="137">
        <f>S287*H287</f>
        <v>0</v>
      </c>
      <c r="AR287" s="138" t="s">
        <v>183</v>
      </c>
      <c r="AT287" s="138" t="s">
        <v>220</v>
      </c>
      <c r="AU287" s="138" t="s">
        <v>85</v>
      </c>
      <c r="AY287" s="17" t="s">
        <v>123</v>
      </c>
      <c r="BE287" s="139">
        <f>IF(N287="základní",J287,0)</f>
        <v>0</v>
      </c>
      <c r="BF287" s="139">
        <f>IF(N287="snížená",J287,0)</f>
        <v>0</v>
      </c>
      <c r="BG287" s="139">
        <f>IF(N287="zákl. přenesená",J287,0)</f>
        <v>0</v>
      </c>
      <c r="BH287" s="139">
        <f>IF(N287="sníž. přenesená",J287,0)</f>
        <v>0</v>
      </c>
      <c r="BI287" s="139">
        <f>IF(N287="nulová",J287,0)</f>
        <v>0</v>
      </c>
      <c r="BJ287" s="17" t="s">
        <v>83</v>
      </c>
      <c r="BK287" s="139">
        <f>ROUND(I287*H287,2)</f>
        <v>0</v>
      </c>
      <c r="BL287" s="17" t="s">
        <v>130</v>
      </c>
      <c r="BM287" s="138" t="s">
        <v>385</v>
      </c>
    </row>
    <row r="288" spans="2:65" s="12" customFormat="1" ht="22.5">
      <c r="B288" s="144"/>
      <c r="D288" s="145" t="s">
        <v>134</v>
      </c>
      <c r="E288" s="146" t="s">
        <v>19</v>
      </c>
      <c r="F288" s="147" t="s">
        <v>386</v>
      </c>
      <c r="H288" s="146" t="s">
        <v>19</v>
      </c>
      <c r="I288" s="148"/>
      <c r="L288" s="144"/>
      <c r="M288" s="149"/>
      <c r="T288" s="150"/>
      <c r="AT288" s="146" t="s">
        <v>134</v>
      </c>
      <c r="AU288" s="146" t="s">
        <v>85</v>
      </c>
      <c r="AV288" s="12" t="s">
        <v>83</v>
      </c>
      <c r="AW288" s="12" t="s">
        <v>37</v>
      </c>
      <c r="AX288" s="12" t="s">
        <v>76</v>
      </c>
      <c r="AY288" s="146" t="s">
        <v>123</v>
      </c>
    </row>
    <row r="289" spans="2:65" s="13" customFormat="1" ht="11.25">
      <c r="B289" s="151"/>
      <c r="D289" s="145" t="s">
        <v>134</v>
      </c>
      <c r="E289" s="152" t="s">
        <v>19</v>
      </c>
      <c r="F289" s="153" t="s">
        <v>375</v>
      </c>
      <c r="H289" s="154">
        <v>29</v>
      </c>
      <c r="I289" s="155"/>
      <c r="L289" s="151"/>
      <c r="M289" s="156"/>
      <c r="T289" s="157"/>
      <c r="AT289" s="152" t="s">
        <v>134</v>
      </c>
      <c r="AU289" s="152" t="s">
        <v>85</v>
      </c>
      <c r="AV289" s="13" t="s">
        <v>85</v>
      </c>
      <c r="AW289" s="13" t="s">
        <v>37</v>
      </c>
      <c r="AX289" s="13" t="s">
        <v>76</v>
      </c>
      <c r="AY289" s="152" t="s">
        <v>123</v>
      </c>
    </row>
    <row r="290" spans="2:65" s="14" customFormat="1" ht="11.25">
      <c r="B290" s="158"/>
      <c r="D290" s="145" t="s">
        <v>134</v>
      </c>
      <c r="E290" s="159" t="s">
        <v>19</v>
      </c>
      <c r="F290" s="160" t="s">
        <v>138</v>
      </c>
      <c r="H290" s="161">
        <v>29</v>
      </c>
      <c r="I290" s="162"/>
      <c r="L290" s="158"/>
      <c r="M290" s="163"/>
      <c r="T290" s="164"/>
      <c r="AT290" s="159" t="s">
        <v>134</v>
      </c>
      <c r="AU290" s="159" t="s">
        <v>85</v>
      </c>
      <c r="AV290" s="14" t="s">
        <v>130</v>
      </c>
      <c r="AW290" s="14" t="s">
        <v>37</v>
      </c>
      <c r="AX290" s="14" t="s">
        <v>83</v>
      </c>
      <c r="AY290" s="159" t="s">
        <v>123</v>
      </c>
    </row>
    <row r="291" spans="2:65" s="1" customFormat="1" ht="24.2" customHeight="1">
      <c r="B291" s="32"/>
      <c r="C291" s="127" t="s">
        <v>387</v>
      </c>
      <c r="D291" s="127" t="s">
        <v>125</v>
      </c>
      <c r="E291" s="128" t="s">
        <v>388</v>
      </c>
      <c r="F291" s="129" t="s">
        <v>389</v>
      </c>
      <c r="G291" s="130" t="s">
        <v>312</v>
      </c>
      <c r="H291" s="131">
        <v>1</v>
      </c>
      <c r="I291" s="132"/>
      <c r="J291" s="133">
        <f>ROUND(I291*H291,2)</f>
        <v>0</v>
      </c>
      <c r="K291" s="129" t="s">
        <v>129</v>
      </c>
      <c r="L291" s="32"/>
      <c r="M291" s="134" t="s">
        <v>19</v>
      </c>
      <c r="N291" s="135" t="s">
        <v>47</v>
      </c>
      <c r="P291" s="136">
        <f>O291*H291</f>
        <v>0</v>
      </c>
      <c r="Q291" s="136">
        <v>0.27205000000000001</v>
      </c>
      <c r="R291" s="136">
        <f>Q291*H291</f>
        <v>0.27205000000000001</v>
      </c>
      <c r="S291" s="136">
        <v>0</v>
      </c>
      <c r="T291" s="137">
        <f>S291*H291</f>
        <v>0</v>
      </c>
      <c r="AR291" s="138" t="s">
        <v>130</v>
      </c>
      <c r="AT291" s="138" t="s">
        <v>125</v>
      </c>
      <c r="AU291" s="138" t="s">
        <v>85</v>
      </c>
      <c r="AY291" s="17" t="s">
        <v>123</v>
      </c>
      <c r="BE291" s="139">
        <f>IF(N291="základní",J291,0)</f>
        <v>0</v>
      </c>
      <c r="BF291" s="139">
        <f>IF(N291="snížená",J291,0)</f>
        <v>0</v>
      </c>
      <c r="BG291" s="139">
        <f>IF(N291="zákl. přenesená",J291,0)</f>
        <v>0</v>
      </c>
      <c r="BH291" s="139">
        <f>IF(N291="sníž. přenesená",J291,0)</f>
        <v>0</v>
      </c>
      <c r="BI291" s="139">
        <f>IF(N291="nulová",J291,0)</f>
        <v>0</v>
      </c>
      <c r="BJ291" s="17" t="s">
        <v>83</v>
      </c>
      <c r="BK291" s="139">
        <f>ROUND(I291*H291,2)</f>
        <v>0</v>
      </c>
      <c r="BL291" s="17" t="s">
        <v>130</v>
      </c>
      <c r="BM291" s="138" t="s">
        <v>390</v>
      </c>
    </row>
    <row r="292" spans="2:65" s="1" customFormat="1" ht="11.25">
      <c r="B292" s="32"/>
      <c r="D292" s="140" t="s">
        <v>132</v>
      </c>
      <c r="F292" s="141" t="s">
        <v>391</v>
      </c>
      <c r="I292" s="142"/>
      <c r="L292" s="32"/>
      <c r="M292" s="143"/>
      <c r="T292" s="53"/>
      <c r="AT292" s="17" t="s">
        <v>132</v>
      </c>
      <c r="AU292" s="17" t="s">
        <v>85</v>
      </c>
    </row>
    <row r="293" spans="2:65" s="12" customFormat="1" ht="11.25">
      <c r="B293" s="144"/>
      <c r="D293" s="145" t="s">
        <v>134</v>
      </c>
      <c r="E293" s="146" t="s">
        <v>19</v>
      </c>
      <c r="F293" s="147" t="s">
        <v>392</v>
      </c>
      <c r="H293" s="146" t="s">
        <v>19</v>
      </c>
      <c r="I293" s="148"/>
      <c r="L293" s="144"/>
      <c r="M293" s="149"/>
      <c r="T293" s="150"/>
      <c r="AT293" s="146" t="s">
        <v>134</v>
      </c>
      <c r="AU293" s="146" t="s">
        <v>85</v>
      </c>
      <c r="AV293" s="12" t="s">
        <v>83</v>
      </c>
      <c r="AW293" s="12" t="s">
        <v>37</v>
      </c>
      <c r="AX293" s="12" t="s">
        <v>76</v>
      </c>
      <c r="AY293" s="146" t="s">
        <v>123</v>
      </c>
    </row>
    <row r="294" spans="2:65" s="12" customFormat="1" ht="11.25">
      <c r="B294" s="144"/>
      <c r="D294" s="145" t="s">
        <v>134</v>
      </c>
      <c r="E294" s="146" t="s">
        <v>19</v>
      </c>
      <c r="F294" s="147" t="s">
        <v>136</v>
      </c>
      <c r="H294" s="146" t="s">
        <v>19</v>
      </c>
      <c r="I294" s="148"/>
      <c r="L294" s="144"/>
      <c r="M294" s="149"/>
      <c r="T294" s="150"/>
      <c r="AT294" s="146" t="s">
        <v>134</v>
      </c>
      <c r="AU294" s="146" t="s">
        <v>85</v>
      </c>
      <c r="AV294" s="12" t="s">
        <v>83</v>
      </c>
      <c r="AW294" s="12" t="s">
        <v>37</v>
      </c>
      <c r="AX294" s="12" t="s">
        <v>76</v>
      </c>
      <c r="AY294" s="146" t="s">
        <v>123</v>
      </c>
    </row>
    <row r="295" spans="2:65" s="13" customFormat="1" ht="11.25">
      <c r="B295" s="151"/>
      <c r="D295" s="145" t="s">
        <v>134</v>
      </c>
      <c r="E295" s="152" t="s">
        <v>19</v>
      </c>
      <c r="F295" s="153" t="s">
        <v>83</v>
      </c>
      <c r="H295" s="154">
        <v>1</v>
      </c>
      <c r="I295" s="155"/>
      <c r="L295" s="151"/>
      <c r="M295" s="156"/>
      <c r="T295" s="157"/>
      <c r="AT295" s="152" t="s">
        <v>134</v>
      </c>
      <c r="AU295" s="152" t="s">
        <v>85</v>
      </c>
      <c r="AV295" s="13" t="s">
        <v>85</v>
      </c>
      <c r="AW295" s="13" t="s">
        <v>37</v>
      </c>
      <c r="AX295" s="13" t="s">
        <v>76</v>
      </c>
      <c r="AY295" s="152" t="s">
        <v>123</v>
      </c>
    </row>
    <row r="296" spans="2:65" s="14" customFormat="1" ht="11.25">
      <c r="B296" s="158"/>
      <c r="D296" s="145" t="s">
        <v>134</v>
      </c>
      <c r="E296" s="159" t="s">
        <v>19</v>
      </c>
      <c r="F296" s="160" t="s">
        <v>138</v>
      </c>
      <c r="H296" s="161">
        <v>1</v>
      </c>
      <c r="I296" s="162"/>
      <c r="L296" s="158"/>
      <c r="M296" s="163"/>
      <c r="T296" s="164"/>
      <c r="AT296" s="159" t="s">
        <v>134</v>
      </c>
      <c r="AU296" s="159" t="s">
        <v>85</v>
      </c>
      <c r="AV296" s="14" t="s">
        <v>130</v>
      </c>
      <c r="AW296" s="14" t="s">
        <v>37</v>
      </c>
      <c r="AX296" s="14" t="s">
        <v>83</v>
      </c>
      <c r="AY296" s="159" t="s">
        <v>123</v>
      </c>
    </row>
    <row r="297" spans="2:65" s="1" customFormat="1" ht="37.9" customHeight="1">
      <c r="B297" s="32"/>
      <c r="C297" s="165" t="s">
        <v>393</v>
      </c>
      <c r="D297" s="165" t="s">
        <v>220</v>
      </c>
      <c r="E297" s="166" t="s">
        <v>394</v>
      </c>
      <c r="F297" s="167" t="s">
        <v>395</v>
      </c>
      <c r="G297" s="168" t="s">
        <v>312</v>
      </c>
      <c r="H297" s="169">
        <v>1</v>
      </c>
      <c r="I297" s="170"/>
      <c r="J297" s="171">
        <f>ROUND(I297*H297,2)</f>
        <v>0</v>
      </c>
      <c r="K297" s="167" t="s">
        <v>129</v>
      </c>
      <c r="L297" s="172"/>
      <c r="M297" s="173" t="s">
        <v>19</v>
      </c>
      <c r="N297" s="174" t="s">
        <v>47</v>
      </c>
      <c r="P297" s="136">
        <f>O297*H297</f>
        <v>0</v>
      </c>
      <c r="Q297" s="136">
        <v>3.1300000000000001E-2</v>
      </c>
      <c r="R297" s="136">
        <f>Q297*H297</f>
        <v>3.1300000000000001E-2</v>
      </c>
      <c r="S297" s="136">
        <v>0</v>
      </c>
      <c r="T297" s="137">
        <f>S297*H297</f>
        <v>0</v>
      </c>
      <c r="AR297" s="138" t="s">
        <v>183</v>
      </c>
      <c r="AT297" s="138" t="s">
        <v>220</v>
      </c>
      <c r="AU297" s="138" t="s">
        <v>85</v>
      </c>
      <c r="AY297" s="17" t="s">
        <v>123</v>
      </c>
      <c r="BE297" s="139">
        <f>IF(N297="základní",J297,0)</f>
        <v>0</v>
      </c>
      <c r="BF297" s="139">
        <f>IF(N297="snížená",J297,0)</f>
        <v>0</v>
      </c>
      <c r="BG297" s="139">
        <f>IF(N297="zákl. přenesená",J297,0)</f>
        <v>0</v>
      </c>
      <c r="BH297" s="139">
        <f>IF(N297="sníž. přenesená",J297,0)</f>
        <v>0</v>
      </c>
      <c r="BI297" s="139">
        <f>IF(N297="nulová",J297,0)</f>
        <v>0</v>
      </c>
      <c r="BJ297" s="17" t="s">
        <v>83</v>
      </c>
      <c r="BK297" s="139">
        <f>ROUND(I297*H297,2)</f>
        <v>0</v>
      </c>
      <c r="BL297" s="17" t="s">
        <v>130</v>
      </c>
      <c r="BM297" s="138" t="s">
        <v>396</v>
      </c>
    </row>
    <row r="298" spans="2:65" s="12" customFormat="1" ht="11.25">
      <c r="B298" s="144"/>
      <c r="D298" s="145" t="s">
        <v>134</v>
      </c>
      <c r="E298" s="146" t="s">
        <v>19</v>
      </c>
      <c r="F298" s="147" t="s">
        <v>397</v>
      </c>
      <c r="H298" s="146" t="s">
        <v>19</v>
      </c>
      <c r="I298" s="148"/>
      <c r="L298" s="144"/>
      <c r="M298" s="149"/>
      <c r="T298" s="150"/>
      <c r="AT298" s="146" t="s">
        <v>134</v>
      </c>
      <c r="AU298" s="146" t="s">
        <v>85</v>
      </c>
      <c r="AV298" s="12" t="s">
        <v>83</v>
      </c>
      <c r="AW298" s="12" t="s">
        <v>37</v>
      </c>
      <c r="AX298" s="12" t="s">
        <v>76</v>
      </c>
      <c r="AY298" s="146" t="s">
        <v>123</v>
      </c>
    </row>
    <row r="299" spans="2:65" s="13" customFormat="1" ht="11.25">
      <c r="B299" s="151"/>
      <c r="D299" s="145" t="s">
        <v>134</v>
      </c>
      <c r="E299" s="152" t="s">
        <v>19</v>
      </c>
      <c r="F299" s="153" t="s">
        <v>83</v>
      </c>
      <c r="H299" s="154">
        <v>1</v>
      </c>
      <c r="I299" s="155"/>
      <c r="L299" s="151"/>
      <c r="M299" s="156"/>
      <c r="T299" s="157"/>
      <c r="AT299" s="152" t="s">
        <v>134</v>
      </c>
      <c r="AU299" s="152" t="s">
        <v>85</v>
      </c>
      <c r="AV299" s="13" t="s">
        <v>85</v>
      </c>
      <c r="AW299" s="13" t="s">
        <v>37</v>
      </c>
      <c r="AX299" s="13" t="s">
        <v>76</v>
      </c>
      <c r="AY299" s="152" t="s">
        <v>123</v>
      </c>
    </row>
    <row r="300" spans="2:65" s="14" customFormat="1" ht="11.25">
      <c r="B300" s="158"/>
      <c r="D300" s="145" t="s">
        <v>134</v>
      </c>
      <c r="E300" s="159" t="s">
        <v>19</v>
      </c>
      <c r="F300" s="160" t="s">
        <v>138</v>
      </c>
      <c r="H300" s="161">
        <v>1</v>
      </c>
      <c r="I300" s="162"/>
      <c r="L300" s="158"/>
      <c r="M300" s="163"/>
      <c r="T300" s="164"/>
      <c r="AT300" s="159" t="s">
        <v>134</v>
      </c>
      <c r="AU300" s="159" t="s">
        <v>85</v>
      </c>
      <c r="AV300" s="14" t="s">
        <v>130</v>
      </c>
      <c r="AW300" s="14" t="s">
        <v>37</v>
      </c>
      <c r="AX300" s="14" t="s">
        <v>83</v>
      </c>
      <c r="AY300" s="159" t="s">
        <v>123</v>
      </c>
    </row>
    <row r="301" spans="2:65" s="1" customFormat="1" ht="66.75" customHeight="1">
      <c r="B301" s="32"/>
      <c r="C301" s="127" t="s">
        <v>398</v>
      </c>
      <c r="D301" s="127" t="s">
        <v>125</v>
      </c>
      <c r="E301" s="128" t="s">
        <v>399</v>
      </c>
      <c r="F301" s="129" t="s">
        <v>400</v>
      </c>
      <c r="G301" s="130" t="s">
        <v>160</v>
      </c>
      <c r="H301" s="131">
        <v>29</v>
      </c>
      <c r="I301" s="132"/>
      <c r="J301" s="133">
        <f>ROUND(I301*H301,2)</f>
        <v>0</v>
      </c>
      <c r="K301" s="129" t="s">
        <v>129</v>
      </c>
      <c r="L301" s="32"/>
      <c r="M301" s="134" t="s">
        <v>19</v>
      </c>
      <c r="N301" s="135" t="s">
        <v>47</v>
      </c>
      <c r="P301" s="136">
        <f>O301*H301</f>
        <v>0</v>
      </c>
      <c r="Q301" s="136">
        <v>0</v>
      </c>
      <c r="R301" s="136">
        <f>Q301*H301</f>
        <v>0</v>
      </c>
      <c r="S301" s="136">
        <v>0.9</v>
      </c>
      <c r="T301" s="137">
        <f>S301*H301</f>
        <v>26.1</v>
      </c>
      <c r="AR301" s="138" t="s">
        <v>130</v>
      </c>
      <c r="AT301" s="138" t="s">
        <v>125</v>
      </c>
      <c r="AU301" s="138" t="s">
        <v>85</v>
      </c>
      <c r="AY301" s="17" t="s">
        <v>123</v>
      </c>
      <c r="BE301" s="139">
        <f>IF(N301="základní",J301,0)</f>
        <v>0</v>
      </c>
      <c r="BF301" s="139">
        <f>IF(N301="snížená",J301,0)</f>
        <v>0</v>
      </c>
      <c r="BG301" s="139">
        <f>IF(N301="zákl. přenesená",J301,0)</f>
        <v>0</v>
      </c>
      <c r="BH301" s="139">
        <f>IF(N301="sníž. přenesená",J301,0)</f>
        <v>0</v>
      </c>
      <c r="BI301" s="139">
        <f>IF(N301="nulová",J301,0)</f>
        <v>0</v>
      </c>
      <c r="BJ301" s="17" t="s">
        <v>83</v>
      </c>
      <c r="BK301" s="139">
        <f>ROUND(I301*H301,2)</f>
        <v>0</v>
      </c>
      <c r="BL301" s="17" t="s">
        <v>130</v>
      </c>
      <c r="BM301" s="138" t="s">
        <v>401</v>
      </c>
    </row>
    <row r="302" spans="2:65" s="1" customFormat="1" ht="11.25">
      <c r="B302" s="32"/>
      <c r="D302" s="140" t="s">
        <v>132</v>
      </c>
      <c r="F302" s="141" t="s">
        <v>402</v>
      </c>
      <c r="I302" s="142"/>
      <c r="L302" s="32"/>
      <c r="M302" s="143"/>
      <c r="T302" s="53"/>
      <c r="AT302" s="17" t="s">
        <v>132</v>
      </c>
      <c r="AU302" s="17" t="s">
        <v>85</v>
      </c>
    </row>
    <row r="303" spans="2:65" s="12" customFormat="1" ht="11.25">
      <c r="B303" s="144"/>
      <c r="D303" s="145" t="s">
        <v>134</v>
      </c>
      <c r="E303" s="146" t="s">
        <v>19</v>
      </c>
      <c r="F303" s="147" t="s">
        <v>403</v>
      </c>
      <c r="H303" s="146" t="s">
        <v>19</v>
      </c>
      <c r="I303" s="148"/>
      <c r="L303" s="144"/>
      <c r="M303" s="149"/>
      <c r="T303" s="150"/>
      <c r="AT303" s="146" t="s">
        <v>134</v>
      </c>
      <c r="AU303" s="146" t="s">
        <v>85</v>
      </c>
      <c r="AV303" s="12" t="s">
        <v>83</v>
      </c>
      <c r="AW303" s="12" t="s">
        <v>37</v>
      </c>
      <c r="AX303" s="12" t="s">
        <v>76</v>
      </c>
      <c r="AY303" s="146" t="s">
        <v>123</v>
      </c>
    </row>
    <row r="304" spans="2:65" s="12" customFormat="1" ht="11.25">
      <c r="B304" s="144"/>
      <c r="D304" s="145" t="s">
        <v>134</v>
      </c>
      <c r="E304" s="146" t="s">
        <v>19</v>
      </c>
      <c r="F304" s="147" t="s">
        <v>136</v>
      </c>
      <c r="H304" s="146" t="s">
        <v>19</v>
      </c>
      <c r="I304" s="148"/>
      <c r="L304" s="144"/>
      <c r="M304" s="149"/>
      <c r="T304" s="150"/>
      <c r="AT304" s="146" t="s">
        <v>134</v>
      </c>
      <c r="AU304" s="146" t="s">
        <v>85</v>
      </c>
      <c r="AV304" s="12" t="s">
        <v>83</v>
      </c>
      <c r="AW304" s="12" t="s">
        <v>37</v>
      </c>
      <c r="AX304" s="12" t="s">
        <v>76</v>
      </c>
      <c r="AY304" s="146" t="s">
        <v>123</v>
      </c>
    </row>
    <row r="305" spans="2:65" s="13" customFormat="1" ht="11.25">
      <c r="B305" s="151"/>
      <c r="D305" s="145" t="s">
        <v>134</v>
      </c>
      <c r="E305" s="152" t="s">
        <v>19</v>
      </c>
      <c r="F305" s="153" t="s">
        <v>375</v>
      </c>
      <c r="H305" s="154">
        <v>29</v>
      </c>
      <c r="I305" s="155"/>
      <c r="L305" s="151"/>
      <c r="M305" s="156"/>
      <c r="T305" s="157"/>
      <c r="AT305" s="152" t="s">
        <v>134</v>
      </c>
      <c r="AU305" s="152" t="s">
        <v>85</v>
      </c>
      <c r="AV305" s="13" t="s">
        <v>85</v>
      </c>
      <c r="AW305" s="13" t="s">
        <v>37</v>
      </c>
      <c r="AX305" s="13" t="s">
        <v>76</v>
      </c>
      <c r="AY305" s="152" t="s">
        <v>123</v>
      </c>
    </row>
    <row r="306" spans="2:65" s="14" customFormat="1" ht="11.25">
      <c r="B306" s="158"/>
      <c r="D306" s="145" t="s">
        <v>134</v>
      </c>
      <c r="E306" s="159" t="s">
        <v>19</v>
      </c>
      <c r="F306" s="160" t="s">
        <v>138</v>
      </c>
      <c r="H306" s="161">
        <v>29</v>
      </c>
      <c r="I306" s="162"/>
      <c r="L306" s="158"/>
      <c r="M306" s="163"/>
      <c r="T306" s="164"/>
      <c r="AT306" s="159" t="s">
        <v>134</v>
      </c>
      <c r="AU306" s="159" t="s">
        <v>85</v>
      </c>
      <c r="AV306" s="14" t="s">
        <v>130</v>
      </c>
      <c r="AW306" s="14" t="s">
        <v>37</v>
      </c>
      <c r="AX306" s="14" t="s">
        <v>83</v>
      </c>
      <c r="AY306" s="159" t="s">
        <v>123</v>
      </c>
    </row>
    <row r="307" spans="2:65" s="1" customFormat="1" ht="24.2" customHeight="1">
      <c r="B307" s="32"/>
      <c r="C307" s="127" t="s">
        <v>404</v>
      </c>
      <c r="D307" s="127" t="s">
        <v>125</v>
      </c>
      <c r="E307" s="128" t="s">
        <v>405</v>
      </c>
      <c r="F307" s="129" t="s">
        <v>406</v>
      </c>
      <c r="G307" s="130" t="s">
        <v>128</v>
      </c>
      <c r="H307" s="131">
        <v>6.8</v>
      </c>
      <c r="I307" s="132"/>
      <c r="J307" s="133">
        <f>ROUND(I307*H307,2)</f>
        <v>0</v>
      </c>
      <c r="K307" s="129" t="s">
        <v>129</v>
      </c>
      <c r="L307" s="32"/>
      <c r="M307" s="134" t="s">
        <v>19</v>
      </c>
      <c r="N307" s="135" t="s">
        <v>47</v>
      </c>
      <c r="P307" s="136">
        <f>O307*H307</f>
        <v>0</v>
      </c>
      <c r="Q307" s="136">
        <v>0</v>
      </c>
      <c r="R307" s="136">
        <f>Q307*H307</f>
        <v>0</v>
      </c>
      <c r="S307" s="136">
        <v>0.188</v>
      </c>
      <c r="T307" s="137">
        <f>S307*H307</f>
        <v>1.2784</v>
      </c>
      <c r="AR307" s="138" t="s">
        <v>130</v>
      </c>
      <c r="AT307" s="138" t="s">
        <v>125</v>
      </c>
      <c r="AU307" s="138" t="s">
        <v>85</v>
      </c>
      <c r="AY307" s="17" t="s">
        <v>123</v>
      </c>
      <c r="BE307" s="139">
        <f>IF(N307="základní",J307,0)</f>
        <v>0</v>
      </c>
      <c r="BF307" s="139">
        <f>IF(N307="snížená",J307,0)</f>
        <v>0</v>
      </c>
      <c r="BG307" s="139">
        <f>IF(N307="zákl. přenesená",J307,0)</f>
        <v>0</v>
      </c>
      <c r="BH307" s="139">
        <f>IF(N307="sníž. přenesená",J307,0)</f>
        <v>0</v>
      </c>
      <c r="BI307" s="139">
        <f>IF(N307="nulová",J307,0)</f>
        <v>0</v>
      </c>
      <c r="BJ307" s="17" t="s">
        <v>83</v>
      </c>
      <c r="BK307" s="139">
        <f>ROUND(I307*H307,2)</f>
        <v>0</v>
      </c>
      <c r="BL307" s="17" t="s">
        <v>130</v>
      </c>
      <c r="BM307" s="138" t="s">
        <v>407</v>
      </c>
    </row>
    <row r="308" spans="2:65" s="1" customFormat="1" ht="11.25">
      <c r="B308" s="32"/>
      <c r="D308" s="140" t="s">
        <v>132</v>
      </c>
      <c r="F308" s="141" t="s">
        <v>408</v>
      </c>
      <c r="I308" s="142"/>
      <c r="L308" s="32"/>
      <c r="M308" s="143"/>
      <c r="T308" s="53"/>
      <c r="AT308" s="17" t="s">
        <v>132</v>
      </c>
      <c r="AU308" s="17" t="s">
        <v>85</v>
      </c>
    </row>
    <row r="309" spans="2:65" s="12" customFormat="1" ht="22.5">
      <c r="B309" s="144"/>
      <c r="D309" s="145" t="s">
        <v>134</v>
      </c>
      <c r="E309" s="146" t="s">
        <v>19</v>
      </c>
      <c r="F309" s="147" t="s">
        <v>409</v>
      </c>
      <c r="H309" s="146" t="s">
        <v>19</v>
      </c>
      <c r="I309" s="148"/>
      <c r="L309" s="144"/>
      <c r="M309" s="149"/>
      <c r="T309" s="150"/>
      <c r="AT309" s="146" t="s">
        <v>134</v>
      </c>
      <c r="AU309" s="146" t="s">
        <v>85</v>
      </c>
      <c r="AV309" s="12" t="s">
        <v>83</v>
      </c>
      <c r="AW309" s="12" t="s">
        <v>37</v>
      </c>
      <c r="AX309" s="12" t="s">
        <v>76</v>
      </c>
      <c r="AY309" s="146" t="s">
        <v>123</v>
      </c>
    </row>
    <row r="310" spans="2:65" s="12" customFormat="1" ht="11.25">
      <c r="B310" s="144"/>
      <c r="D310" s="145" t="s">
        <v>134</v>
      </c>
      <c r="E310" s="146" t="s">
        <v>19</v>
      </c>
      <c r="F310" s="147" t="s">
        <v>136</v>
      </c>
      <c r="H310" s="146" t="s">
        <v>19</v>
      </c>
      <c r="I310" s="148"/>
      <c r="L310" s="144"/>
      <c r="M310" s="149"/>
      <c r="T310" s="150"/>
      <c r="AT310" s="146" t="s">
        <v>134</v>
      </c>
      <c r="AU310" s="146" t="s">
        <v>85</v>
      </c>
      <c r="AV310" s="12" t="s">
        <v>83</v>
      </c>
      <c r="AW310" s="12" t="s">
        <v>37</v>
      </c>
      <c r="AX310" s="12" t="s">
        <v>76</v>
      </c>
      <c r="AY310" s="146" t="s">
        <v>123</v>
      </c>
    </row>
    <row r="311" spans="2:65" s="12" customFormat="1" ht="11.25">
      <c r="B311" s="144"/>
      <c r="D311" s="145" t="s">
        <v>134</v>
      </c>
      <c r="E311" s="146" t="s">
        <v>19</v>
      </c>
      <c r="F311" s="147" t="s">
        <v>410</v>
      </c>
      <c r="H311" s="146" t="s">
        <v>19</v>
      </c>
      <c r="I311" s="148"/>
      <c r="L311" s="144"/>
      <c r="M311" s="149"/>
      <c r="T311" s="150"/>
      <c r="AT311" s="146" t="s">
        <v>134</v>
      </c>
      <c r="AU311" s="146" t="s">
        <v>85</v>
      </c>
      <c r="AV311" s="12" t="s">
        <v>83</v>
      </c>
      <c r="AW311" s="12" t="s">
        <v>37</v>
      </c>
      <c r="AX311" s="12" t="s">
        <v>76</v>
      </c>
      <c r="AY311" s="146" t="s">
        <v>123</v>
      </c>
    </row>
    <row r="312" spans="2:65" s="13" customFormat="1" ht="11.25">
      <c r="B312" s="151"/>
      <c r="D312" s="145" t="s">
        <v>134</v>
      </c>
      <c r="E312" s="152" t="s">
        <v>19</v>
      </c>
      <c r="F312" s="153" t="s">
        <v>411</v>
      </c>
      <c r="H312" s="154">
        <v>6.8</v>
      </c>
      <c r="I312" s="155"/>
      <c r="L312" s="151"/>
      <c r="M312" s="156"/>
      <c r="T312" s="157"/>
      <c r="AT312" s="152" t="s">
        <v>134</v>
      </c>
      <c r="AU312" s="152" t="s">
        <v>85</v>
      </c>
      <c r="AV312" s="13" t="s">
        <v>85</v>
      </c>
      <c r="AW312" s="13" t="s">
        <v>37</v>
      </c>
      <c r="AX312" s="13" t="s">
        <v>76</v>
      </c>
      <c r="AY312" s="152" t="s">
        <v>123</v>
      </c>
    </row>
    <row r="313" spans="2:65" s="14" customFormat="1" ht="11.25">
      <c r="B313" s="158"/>
      <c r="D313" s="145" t="s">
        <v>134</v>
      </c>
      <c r="E313" s="159" t="s">
        <v>19</v>
      </c>
      <c r="F313" s="160" t="s">
        <v>138</v>
      </c>
      <c r="H313" s="161">
        <v>6.8</v>
      </c>
      <c r="I313" s="162"/>
      <c r="L313" s="158"/>
      <c r="M313" s="163"/>
      <c r="T313" s="164"/>
      <c r="AT313" s="159" t="s">
        <v>134</v>
      </c>
      <c r="AU313" s="159" t="s">
        <v>85</v>
      </c>
      <c r="AV313" s="14" t="s">
        <v>130</v>
      </c>
      <c r="AW313" s="14" t="s">
        <v>37</v>
      </c>
      <c r="AX313" s="14" t="s">
        <v>83</v>
      </c>
      <c r="AY313" s="159" t="s">
        <v>123</v>
      </c>
    </row>
    <row r="314" spans="2:65" s="1" customFormat="1" ht="49.15" customHeight="1">
      <c r="B314" s="32"/>
      <c r="C314" s="127" t="s">
        <v>412</v>
      </c>
      <c r="D314" s="127" t="s">
        <v>125</v>
      </c>
      <c r="E314" s="128" t="s">
        <v>413</v>
      </c>
      <c r="F314" s="129" t="s">
        <v>414</v>
      </c>
      <c r="G314" s="130" t="s">
        <v>415</v>
      </c>
      <c r="H314" s="131">
        <v>0.3</v>
      </c>
      <c r="I314" s="132"/>
      <c r="J314" s="133">
        <f>ROUND(I314*H314,2)</f>
        <v>0</v>
      </c>
      <c r="K314" s="129" t="s">
        <v>270</v>
      </c>
      <c r="L314" s="32"/>
      <c r="M314" s="134" t="s">
        <v>19</v>
      </c>
      <c r="N314" s="135" t="s">
        <v>47</v>
      </c>
      <c r="P314" s="136">
        <f>O314*H314</f>
        <v>0</v>
      </c>
      <c r="Q314" s="136">
        <v>0</v>
      </c>
      <c r="R314" s="136">
        <f>Q314*H314</f>
        <v>0</v>
      </c>
      <c r="S314" s="136">
        <v>0</v>
      </c>
      <c r="T314" s="137">
        <f>S314*H314</f>
        <v>0</v>
      </c>
      <c r="AR314" s="138" t="s">
        <v>223</v>
      </c>
      <c r="AT314" s="138" t="s">
        <v>125</v>
      </c>
      <c r="AU314" s="138" t="s">
        <v>85</v>
      </c>
      <c r="AY314" s="17" t="s">
        <v>123</v>
      </c>
      <c r="BE314" s="139">
        <f>IF(N314="základní",J314,0)</f>
        <v>0</v>
      </c>
      <c r="BF314" s="139">
        <f>IF(N314="snížená",J314,0)</f>
        <v>0</v>
      </c>
      <c r="BG314" s="139">
        <f>IF(N314="zákl. přenesená",J314,0)</f>
        <v>0</v>
      </c>
      <c r="BH314" s="139">
        <f>IF(N314="sníž. přenesená",J314,0)</f>
        <v>0</v>
      </c>
      <c r="BI314" s="139">
        <f>IF(N314="nulová",J314,0)</f>
        <v>0</v>
      </c>
      <c r="BJ314" s="17" t="s">
        <v>83</v>
      </c>
      <c r="BK314" s="139">
        <f>ROUND(I314*H314,2)</f>
        <v>0</v>
      </c>
      <c r="BL314" s="17" t="s">
        <v>223</v>
      </c>
      <c r="BM314" s="138" t="s">
        <v>416</v>
      </c>
    </row>
    <row r="315" spans="2:65" s="1" customFormat="1" ht="19.5">
      <c r="B315" s="32"/>
      <c r="D315" s="145" t="s">
        <v>272</v>
      </c>
      <c r="F315" s="175" t="s">
        <v>417</v>
      </c>
      <c r="I315" s="142"/>
      <c r="L315" s="32"/>
      <c r="M315" s="143"/>
      <c r="T315" s="53"/>
      <c r="AT315" s="17" t="s">
        <v>272</v>
      </c>
      <c r="AU315" s="17" t="s">
        <v>85</v>
      </c>
    </row>
    <row r="316" spans="2:65" s="12" customFormat="1" ht="11.25">
      <c r="B316" s="144"/>
      <c r="D316" s="145" t="s">
        <v>134</v>
      </c>
      <c r="E316" s="146" t="s">
        <v>19</v>
      </c>
      <c r="F316" s="147" t="s">
        <v>418</v>
      </c>
      <c r="H316" s="146" t="s">
        <v>19</v>
      </c>
      <c r="I316" s="148"/>
      <c r="L316" s="144"/>
      <c r="M316" s="149"/>
      <c r="T316" s="150"/>
      <c r="AT316" s="146" t="s">
        <v>134</v>
      </c>
      <c r="AU316" s="146" t="s">
        <v>85</v>
      </c>
      <c r="AV316" s="12" t="s">
        <v>83</v>
      </c>
      <c r="AW316" s="12" t="s">
        <v>37</v>
      </c>
      <c r="AX316" s="12" t="s">
        <v>76</v>
      </c>
      <c r="AY316" s="146" t="s">
        <v>123</v>
      </c>
    </row>
    <row r="317" spans="2:65" s="13" customFormat="1" ht="11.25">
      <c r="B317" s="151"/>
      <c r="D317" s="145" t="s">
        <v>134</v>
      </c>
      <c r="E317" s="152" t="s">
        <v>19</v>
      </c>
      <c r="F317" s="153" t="s">
        <v>419</v>
      </c>
      <c r="H317" s="154">
        <v>0.3</v>
      </c>
      <c r="I317" s="155"/>
      <c r="L317" s="151"/>
      <c r="M317" s="156"/>
      <c r="T317" s="157"/>
      <c r="AT317" s="152" t="s">
        <v>134</v>
      </c>
      <c r="AU317" s="152" t="s">
        <v>85</v>
      </c>
      <c r="AV317" s="13" t="s">
        <v>85</v>
      </c>
      <c r="AW317" s="13" t="s">
        <v>37</v>
      </c>
      <c r="AX317" s="13" t="s">
        <v>76</v>
      </c>
      <c r="AY317" s="152" t="s">
        <v>123</v>
      </c>
    </row>
    <row r="318" spans="2:65" s="14" customFormat="1" ht="11.25">
      <c r="B318" s="158"/>
      <c r="D318" s="145" t="s">
        <v>134</v>
      </c>
      <c r="E318" s="159" t="s">
        <v>19</v>
      </c>
      <c r="F318" s="160" t="s">
        <v>138</v>
      </c>
      <c r="H318" s="161">
        <v>0.3</v>
      </c>
      <c r="I318" s="162"/>
      <c r="L318" s="158"/>
      <c r="M318" s="163"/>
      <c r="T318" s="164"/>
      <c r="AT318" s="159" t="s">
        <v>134</v>
      </c>
      <c r="AU318" s="159" t="s">
        <v>85</v>
      </c>
      <c r="AV318" s="14" t="s">
        <v>130</v>
      </c>
      <c r="AW318" s="14" t="s">
        <v>37</v>
      </c>
      <c r="AX318" s="14" t="s">
        <v>83</v>
      </c>
      <c r="AY318" s="159" t="s">
        <v>123</v>
      </c>
    </row>
    <row r="319" spans="2:65" s="11" customFormat="1" ht="22.9" customHeight="1">
      <c r="B319" s="115"/>
      <c r="D319" s="116" t="s">
        <v>75</v>
      </c>
      <c r="E319" s="125" t="s">
        <v>420</v>
      </c>
      <c r="F319" s="125" t="s">
        <v>421</v>
      </c>
      <c r="I319" s="118"/>
      <c r="J319" s="126">
        <f>BK319</f>
        <v>0</v>
      </c>
      <c r="L319" s="115"/>
      <c r="M319" s="120"/>
      <c r="P319" s="121">
        <f>SUM(P320:P350)</f>
        <v>0</v>
      </c>
      <c r="R319" s="121">
        <f>SUM(R320:R350)</f>
        <v>0</v>
      </c>
      <c r="T319" s="122">
        <f>SUM(T320:T350)</f>
        <v>0</v>
      </c>
      <c r="AR319" s="116" t="s">
        <v>83</v>
      </c>
      <c r="AT319" s="123" t="s">
        <v>75</v>
      </c>
      <c r="AU319" s="123" t="s">
        <v>83</v>
      </c>
      <c r="AY319" s="116" t="s">
        <v>123</v>
      </c>
      <c r="BK319" s="124">
        <f>SUM(BK320:BK350)</f>
        <v>0</v>
      </c>
    </row>
    <row r="320" spans="2:65" s="1" customFormat="1" ht="37.9" customHeight="1">
      <c r="B320" s="32"/>
      <c r="C320" s="127" t="s">
        <v>422</v>
      </c>
      <c r="D320" s="127" t="s">
        <v>125</v>
      </c>
      <c r="E320" s="128" t="s">
        <v>423</v>
      </c>
      <c r="F320" s="129" t="s">
        <v>424</v>
      </c>
      <c r="G320" s="130" t="s">
        <v>208</v>
      </c>
      <c r="H320" s="131">
        <v>139.33500000000001</v>
      </c>
      <c r="I320" s="132"/>
      <c r="J320" s="133">
        <f>ROUND(I320*H320,2)</f>
        <v>0</v>
      </c>
      <c r="K320" s="129" t="s">
        <v>129</v>
      </c>
      <c r="L320" s="32"/>
      <c r="M320" s="134" t="s">
        <v>19</v>
      </c>
      <c r="N320" s="135" t="s">
        <v>47</v>
      </c>
      <c r="P320" s="136">
        <f>O320*H320</f>
        <v>0</v>
      </c>
      <c r="Q320" s="136">
        <v>0</v>
      </c>
      <c r="R320" s="136">
        <f>Q320*H320</f>
        <v>0</v>
      </c>
      <c r="S320" s="136">
        <v>0</v>
      </c>
      <c r="T320" s="137">
        <f>S320*H320</f>
        <v>0</v>
      </c>
      <c r="AR320" s="138" t="s">
        <v>130</v>
      </c>
      <c r="AT320" s="138" t="s">
        <v>125</v>
      </c>
      <c r="AU320" s="138" t="s">
        <v>85</v>
      </c>
      <c r="AY320" s="17" t="s">
        <v>123</v>
      </c>
      <c r="BE320" s="139">
        <f>IF(N320="základní",J320,0)</f>
        <v>0</v>
      </c>
      <c r="BF320" s="139">
        <f>IF(N320="snížená",J320,0)</f>
        <v>0</v>
      </c>
      <c r="BG320" s="139">
        <f>IF(N320="zákl. přenesená",J320,0)</f>
        <v>0</v>
      </c>
      <c r="BH320" s="139">
        <f>IF(N320="sníž. přenesená",J320,0)</f>
        <v>0</v>
      </c>
      <c r="BI320" s="139">
        <f>IF(N320="nulová",J320,0)</f>
        <v>0</v>
      </c>
      <c r="BJ320" s="17" t="s">
        <v>83</v>
      </c>
      <c r="BK320" s="139">
        <f>ROUND(I320*H320,2)</f>
        <v>0</v>
      </c>
      <c r="BL320" s="17" t="s">
        <v>130</v>
      </c>
      <c r="BM320" s="138" t="s">
        <v>425</v>
      </c>
    </row>
    <row r="321" spans="2:65" s="1" customFormat="1" ht="11.25">
      <c r="B321" s="32"/>
      <c r="D321" s="140" t="s">
        <v>132</v>
      </c>
      <c r="F321" s="141" t="s">
        <v>426</v>
      </c>
      <c r="I321" s="142"/>
      <c r="L321" s="32"/>
      <c r="M321" s="143"/>
      <c r="T321" s="53"/>
      <c r="AT321" s="17" t="s">
        <v>132</v>
      </c>
      <c r="AU321" s="17" t="s">
        <v>85</v>
      </c>
    </row>
    <row r="322" spans="2:65" s="12" customFormat="1" ht="22.5">
      <c r="B322" s="144"/>
      <c r="D322" s="145" t="s">
        <v>134</v>
      </c>
      <c r="E322" s="146" t="s">
        <v>19</v>
      </c>
      <c r="F322" s="147" t="s">
        <v>427</v>
      </c>
      <c r="H322" s="146" t="s">
        <v>19</v>
      </c>
      <c r="I322" s="148"/>
      <c r="L322" s="144"/>
      <c r="M322" s="149"/>
      <c r="T322" s="150"/>
      <c r="AT322" s="146" t="s">
        <v>134</v>
      </c>
      <c r="AU322" s="146" t="s">
        <v>85</v>
      </c>
      <c r="AV322" s="12" t="s">
        <v>83</v>
      </c>
      <c r="AW322" s="12" t="s">
        <v>37</v>
      </c>
      <c r="AX322" s="12" t="s">
        <v>76</v>
      </c>
      <c r="AY322" s="146" t="s">
        <v>123</v>
      </c>
    </row>
    <row r="323" spans="2:65" s="13" customFormat="1" ht="11.25">
      <c r="B323" s="151"/>
      <c r="D323" s="145" t="s">
        <v>134</v>
      </c>
      <c r="E323" s="152" t="s">
        <v>19</v>
      </c>
      <c r="F323" s="153" t="s">
        <v>428</v>
      </c>
      <c r="H323" s="154">
        <v>9.8689999999999998</v>
      </c>
      <c r="I323" s="155"/>
      <c r="L323" s="151"/>
      <c r="M323" s="156"/>
      <c r="T323" s="157"/>
      <c r="AT323" s="152" t="s">
        <v>134</v>
      </c>
      <c r="AU323" s="152" t="s">
        <v>85</v>
      </c>
      <c r="AV323" s="13" t="s">
        <v>85</v>
      </c>
      <c r="AW323" s="13" t="s">
        <v>37</v>
      </c>
      <c r="AX323" s="13" t="s">
        <v>76</v>
      </c>
      <c r="AY323" s="152" t="s">
        <v>123</v>
      </c>
    </row>
    <row r="324" spans="2:65" s="13" customFormat="1" ht="11.25">
      <c r="B324" s="151"/>
      <c r="D324" s="145" t="s">
        <v>134</v>
      </c>
      <c r="E324" s="152" t="s">
        <v>19</v>
      </c>
      <c r="F324" s="153" t="s">
        <v>429</v>
      </c>
      <c r="H324" s="154">
        <v>1.56</v>
      </c>
      <c r="I324" s="155"/>
      <c r="L324" s="151"/>
      <c r="M324" s="156"/>
      <c r="T324" s="157"/>
      <c r="AT324" s="152" t="s">
        <v>134</v>
      </c>
      <c r="AU324" s="152" t="s">
        <v>85</v>
      </c>
      <c r="AV324" s="13" t="s">
        <v>85</v>
      </c>
      <c r="AW324" s="13" t="s">
        <v>37</v>
      </c>
      <c r="AX324" s="13" t="s">
        <v>76</v>
      </c>
      <c r="AY324" s="152" t="s">
        <v>123</v>
      </c>
    </row>
    <row r="325" spans="2:65" s="13" customFormat="1" ht="11.25">
      <c r="B325" s="151"/>
      <c r="D325" s="145" t="s">
        <v>134</v>
      </c>
      <c r="E325" s="152" t="s">
        <v>19</v>
      </c>
      <c r="F325" s="153" t="s">
        <v>430</v>
      </c>
      <c r="H325" s="154">
        <v>47.328000000000003</v>
      </c>
      <c r="I325" s="155"/>
      <c r="L325" s="151"/>
      <c r="M325" s="156"/>
      <c r="T325" s="157"/>
      <c r="AT325" s="152" t="s">
        <v>134</v>
      </c>
      <c r="AU325" s="152" t="s">
        <v>85</v>
      </c>
      <c r="AV325" s="13" t="s">
        <v>85</v>
      </c>
      <c r="AW325" s="13" t="s">
        <v>37</v>
      </c>
      <c r="AX325" s="13" t="s">
        <v>76</v>
      </c>
      <c r="AY325" s="152" t="s">
        <v>123</v>
      </c>
    </row>
    <row r="326" spans="2:65" s="13" customFormat="1" ht="11.25">
      <c r="B326" s="151"/>
      <c r="D326" s="145" t="s">
        <v>134</v>
      </c>
      <c r="E326" s="152" t="s">
        <v>19</v>
      </c>
      <c r="F326" s="153" t="s">
        <v>431</v>
      </c>
      <c r="H326" s="154">
        <v>52.624000000000002</v>
      </c>
      <c r="I326" s="155"/>
      <c r="L326" s="151"/>
      <c r="M326" s="156"/>
      <c r="T326" s="157"/>
      <c r="AT326" s="152" t="s">
        <v>134</v>
      </c>
      <c r="AU326" s="152" t="s">
        <v>85</v>
      </c>
      <c r="AV326" s="13" t="s">
        <v>85</v>
      </c>
      <c r="AW326" s="13" t="s">
        <v>37</v>
      </c>
      <c r="AX326" s="13" t="s">
        <v>76</v>
      </c>
      <c r="AY326" s="152" t="s">
        <v>123</v>
      </c>
    </row>
    <row r="327" spans="2:65" s="13" customFormat="1" ht="11.25">
      <c r="B327" s="151"/>
      <c r="D327" s="145" t="s">
        <v>134</v>
      </c>
      <c r="E327" s="152" t="s">
        <v>19</v>
      </c>
      <c r="F327" s="153" t="s">
        <v>432</v>
      </c>
      <c r="H327" s="154">
        <v>0.57599999999999996</v>
      </c>
      <c r="I327" s="155"/>
      <c r="L327" s="151"/>
      <c r="M327" s="156"/>
      <c r="T327" s="157"/>
      <c r="AT327" s="152" t="s">
        <v>134</v>
      </c>
      <c r="AU327" s="152" t="s">
        <v>85</v>
      </c>
      <c r="AV327" s="13" t="s">
        <v>85</v>
      </c>
      <c r="AW327" s="13" t="s">
        <v>37</v>
      </c>
      <c r="AX327" s="13" t="s">
        <v>76</v>
      </c>
      <c r="AY327" s="152" t="s">
        <v>123</v>
      </c>
    </row>
    <row r="328" spans="2:65" s="13" customFormat="1" ht="11.25">
      <c r="B328" s="151"/>
      <c r="D328" s="145" t="s">
        <v>134</v>
      </c>
      <c r="E328" s="152" t="s">
        <v>19</v>
      </c>
      <c r="F328" s="153" t="s">
        <v>433</v>
      </c>
      <c r="H328" s="154">
        <v>26.1</v>
      </c>
      <c r="I328" s="155"/>
      <c r="L328" s="151"/>
      <c r="M328" s="156"/>
      <c r="T328" s="157"/>
      <c r="AT328" s="152" t="s">
        <v>134</v>
      </c>
      <c r="AU328" s="152" t="s">
        <v>85</v>
      </c>
      <c r="AV328" s="13" t="s">
        <v>85</v>
      </c>
      <c r="AW328" s="13" t="s">
        <v>37</v>
      </c>
      <c r="AX328" s="13" t="s">
        <v>76</v>
      </c>
      <c r="AY328" s="152" t="s">
        <v>123</v>
      </c>
    </row>
    <row r="329" spans="2:65" s="13" customFormat="1" ht="11.25">
      <c r="B329" s="151"/>
      <c r="D329" s="145" t="s">
        <v>134</v>
      </c>
      <c r="E329" s="152" t="s">
        <v>19</v>
      </c>
      <c r="F329" s="153" t="s">
        <v>434</v>
      </c>
      <c r="H329" s="154">
        <v>1.278</v>
      </c>
      <c r="I329" s="155"/>
      <c r="L329" s="151"/>
      <c r="M329" s="156"/>
      <c r="T329" s="157"/>
      <c r="AT329" s="152" t="s">
        <v>134</v>
      </c>
      <c r="AU329" s="152" t="s">
        <v>85</v>
      </c>
      <c r="AV329" s="13" t="s">
        <v>85</v>
      </c>
      <c r="AW329" s="13" t="s">
        <v>37</v>
      </c>
      <c r="AX329" s="13" t="s">
        <v>76</v>
      </c>
      <c r="AY329" s="152" t="s">
        <v>123</v>
      </c>
    </row>
    <row r="330" spans="2:65" s="14" customFormat="1" ht="11.25">
      <c r="B330" s="158"/>
      <c r="D330" s="145" t="s">
        <v>134</v>
      </c>
      <c r="E330" s="159" t="s">
        <v>19</v>
      </c>
      <c r="F330" s="160" t="s">
        <v>138</v>
      </c>
      <c r="H330" s="161">
        <v>139.33500000000001</v>
      </c>
      <c r="I330" s="162"/>
      <c r="L330" s="158"/>
      <c r="M330" s="163"/>
      <c r="T330" s="164"/>
      <c r="AT330" s="159" t="s">
        <v>134</v>
      </c>
      <c r="AU330" s="159" t="s">
        <v>85</v>
      </c>
      <c r="AV330" s="14" t="s">
        <v>130</v>
      </c>
      <c r="AW330" s="14" t="s">
        <v>37</v>
      </c>
      <c r="AX330" s="14" t="s">
        <v>83</v>
      </c>
      <c r="AY330" s="159" t="s">
        <v>123</v>
      </c>
    </row>
    <row r="331" spans="2:65" s="1" customFormat="1" ht="49.15" customHeight="1">
      <c r="B331" s="32"/>
      <c r="C331" s="127" t="s">
        <v>264</v>
      </c>
      <c r="D331" s="127" t="s">
        <v>125</v>
      </c>
      <c r="E331" s="128" t="s">
        <v>435</v>
      </c>
      <c r="F331" s="129" t="s">
        <v>436</v>
      </c>
      <c r="G331" s="130" t="s">
        <v>208</v>
      </c>
      <c r="H331" s="131">
        <v>975.34500000000003</v>
      </c>
      <c r="I331" s="132"/>
      <c r="J331" s="133">
        <f>ROUND(I331*H331,2)</f>
        <v>0</v>
      </c>
      <c r="K331" s="129" t="s">
        <v>129</v>
      </c>
      <c r="L331" s="32"/>
      <c r="M331" s="134" t="s">
        <v>19</v>
      </c>
      <c r="N331" s="135" t="s">
        <v>47</v>
      </c>
      <c r="P331" s="136">
        <f>O331*H331</f>
        <v>0</v>
      </c>
      <c r="Q331" s="136">
        <v>0</v>
      </c>
      <c r="R331" s="136">
        <f>Q331*H331</f>
        <v>0</v>
      </c>
      <c r="S331" s="136">
        <v>0</v>
      </c>
      <c r="T331" s="137">
        <f>S331*H331</f>
        <v>0</v>
      </c>
      <c r="AR331" s="138" t="s">
        <v>130</v>
      </c>
      <c r="AT331" s="138" t="s">
        <v>125</v>
      </c>
      <c r="AU331" s="138" t="s">
        <v>85</v>
      </c>
      <c r="AY331" s="17" t="s">
        <v>123</v>
      </c>
      <c r="BE331" s="139">
        <f>IF(N331="základní",J331,0)</f>
        <v>0</v>
      </c>
      <c r="BF331" s="139">
        <f>IF(N331="snížená",J331,0)</f>
        <v>0</v>
      </c>
      <c r="BG331" s="139">
        <f>IF(N331="zákl. přenesená",J331,0)</f>
        <v>0</v>
      </c>
      <c r="BH331" s="139">
        <f>IF(N331="sníž. přenesená",J331,0)</f>
        <v>0</v>
      </c>
      <c r="BI331" s="139">
        <f>IF(N331="nulová",J331,0)</f>
        <v>0</v>
      </c>
      <c r="BJ331" s="17" t="s">
        <v>83</v>
      </c>
      <c r="BK331" s="139">
        <f>ROUND(I331*H331,2)</f>
        <v>0</v>
      </c>
      <c r="BL331" s="17" t="s">
        <v>130</v>
      </c>
      <c r="BM331" s="138" t="s">
        <v>437</v>
      </c>
    </row>
    <row r="332" spans="2:65" s="1" customFormat="1" ht="11.25">
      <c r="B332" s="32"/>
      <c r="D332" s="140" t="s">
        <v>132</v>
      </c>
      <c r="F332" s="141" t="s">
        <v>438</v>
      </c>
      <c r="I332" s="142"/>
      <c r="L332" s="32"/>
      <c r="M332" s="143"/>
      <c r="T332" s="53"/>
      <c r="AT332" s="17" t="s">
        <v>132</v>
      </c>
      <c r="AU332" s="17" t="s">
        <v>85</v>
      </c>
    </row>
    <row r="333" spans="2:65" s="12" customFormat="1" ht="22.5">
      <c r="B333" s="144"/>
      <c r="D333" s="145" t="s">
        <v>134</v>
      </c>
      <c r="E333" s="146" t="s">
        <v>19</v>
      </c>
      <c r="F333" s="147" t="s">
        <v>439</v>
      </c>
      <c r="H333" s="146" t="s">
        <v>19</v>
      </c>
      <c r="I333" s="148"/>
      <c r="L333" s="144"/>
      <c r="M333" s="149"/>
      <c r="T333" s="150"/>
      <c r="AT333" s="146" t="s">
        <v>134</v>
      </c>
      <c r="AU333" s="146" t="s">
        <v>85</v>
      </c>
      <c r="AV333" s="12" t="s">
        <v>83</v>
      </c>
      <c r="AW333" s="12" t="s">
        <v>37</v>
      </c>
      <c r="AX333" s="12" t="s">
        <v>76</v>
      </c>
      <c r="AY333" s="146" t="s">
        <v>123</v>
      </c>
    </row>
    <row r="334" spans="2:65" s="13" customFormat="1" ht="11.25">
      <c r="B334" s="151"/>
      <c r="D334" s="145" t="s">
        <v>134</v>
      </c>
      <c r="E334" s="152" t="s">
        <v>19</v>
      </c>
      <c r="F334" s="153" t="s">
        <v>440</v>
      </c>
      <c r="H334" s="154">
        <v>975.34500000000003</v>
      </c>
      <c r="I334" s="155"/>
      <c r="L334" s="151"/>
      <c r="M334" s="156"/>
      <c r="T334" s="157"/>
      <c r="AT334" s="152" t="s">
        <v>134</v>
      </c>
      <c r="AU334" s="152" t="s">
        <v>85</v>
      </c>
      <c r="AV334" s="13" t="s">
        <v>85</v>
      </c>
      <c r="AW334" s="13" t="s">
        <v>37</v>
      </c>
      <c r="AX334" s="13" t="s">
        <v>76</v>
      </c>
      <c r="AY334" s="152" t="s">
        <v>123</v>
      </c>
    </row>
    <row r="335" spans="2:65" s="14" customFormat="1" ht="11.25">
      <c r="B335" s="158"/>
      <c r="D335" s="145" t="s">
        <v>134</v>
      </c>
      <c r="E335" s="159" t="s">
        <v>19</v>
      </c>
      <c r="F335" s="160" t="s">
        <v>138</v>
      </c>
      <c r="H335" s="161">
        <v>975.34500000000003</v>
      </c>
      <c r="I335" s="162"/>
      <c r="L335" s="158"/>
      <c r="M335" s="163"/>
      <c r="T335" s="164"/>
      <c r="AT335" s="159" t="s">
        <v>134</v>
      </c>
      <c r="AU335" s="159" t="s">
        <v>85</v>
      </c>
      <c r="AV335" s="14" t="s">
        <v>130</v>
      </c>
      <c r="AW335" s="14" t="s">
        <v>37</v>
      </c>
      <c r="AX335" s="14" t="s">
        <v>83</v>
      </c>
      <c r="AY335" s="159" t="s">
        <v>123</v>
      </c>
    </row>
    <row r="336" spans="2:65" s="1" customFormat="1" ht="44.25" customHeight="1">
      <c r="B336" s="32"/>
      <c r="C336" s="127" t="s">
        <v>441</v>
      </c>
      <c r="D336" s="127" t="s">
        <v>125</v>
      </c>
      <c r="E336" s="128" t="s">
        <v>442</v>
      </c>
      <c r="F336" s="129" t="s">
        <v>443</v>
      </c>
      <c r="G336" s="130" t="s">
        <v>208</v>
      </c>
      <c r="H336" s="131">
        <v>86.710999999999999</v>
      </c>
      <c r="I336" s="132"/>
      <c r="J336" s="133">
        <f>ROUND(I336*H336,2)</f>
        <v>0</v>
      </c>
      <c r="K336" s="129" t="s">
        <v>129</v>
      </c>
      <c r="L336" s="32"/>
      <c r="M336" s="134" t="s">
        <v>19</v>
      </c>
      <c r="N336" s="135" t="s">
        <v>47</v>
      </c>
      <c r="P336" s="136">
        <f>O336*H336</f>
        <v>0</v>
      </c>
      <c r="Q336" s="136">
        <v>0</v>
      </c>
      <c r="R336" s="136">
        <f>Q336*H336</f>
        <v>0</v>
      </c>
      <c r="S336" s="136">
        <v>0</v>
      </c>
      <c r="T336" s="137">
        <f>S336*H336</f>
        <v>0</v>
      </c>
      <c r="AR336" s="138" t="s">
        <v>130</v>
      </c>
      <c r="AT336" s="138" t="s">
        <v>125</v>
      </c>
      <c r="AU336" s="138" t="s">
        <v>85</v>
      </c>
      <c r="AY336" s="17" t="s">
        <v>123</v>
      </c>
      <c r="BE336" s="139">
        <f>IF(N336="základní",J336,0)</f>
        <v>0</v>
      </c>
      <c r="BF336" s="139">
        <f>IF(N336="snížená",J336,0)</f>
        <v>0</v>
      </c>
      <c r="BG336" s="139">
        <f>IF(N336="zákl. přenesená",J336,0)</f>
        <v>0</v>
      </c>
      <c r="BH336" s="139">
        <f>IF(N336="sníž. přenesená",J336,0)</f>
        <v>0</v>
      </c>
      <c r="BI336" s="139">
        <f>IF(N336="nulová",J336,0)</f>
        <v>0</v>
      </c>
      <c r="BJ336" s="17" t="s">
        <v>83</v>
      </c>
      <c r="BK336" s="139">
        <f>ROUND(I336*H336,2)</f>
        <v>0</v>
      </c>
      <c r="BL336" s="17" t="s">
        <v>130</v>
      </c>
      <c r="BM336" s="138" t="s">
        <v>444</v>
      </c>
    </row>
    <row r="337" spans="2:65" s="1" customFormat="1" ht="11.25">
      <c r="B337" s="32"/>
      <c r="D337" s="140" t="s">
        <v>132</v>
      </c>
      <c r="F337" s="141" t="s">
        <v>445</v>
      </c>
      <c r="I337" s="142"/>
      <c r="L337" s="32"/>
      <c r="M337" s="143"/>
      <c r="T337" s="53"/>
      <c r="AT337" s="17" t="s">
        <v>132</v>
      </c>
      <c r="AU337" s="17" t="s">
        <v>85</v>
      </c>
    </row>
    <row r="338" spans="2:65" s="12" customFormat="1" ht="11.25">
      <c r="B338" s="144"/>
      <c r="D338" s="145" t="s">
        <v>134</v>
      </c>
      <c r="E338" s="146" t="s">
        <v>19</v>
      </c>
      <c r="F338" s="147" t="s">
        <v>446</v>
      </c>
      <c r="H338" s="146" t="s">
        <v>19</v>
      </c>
      <c r="I338" s="148"/>
      <c r="L338" s="144"/>
      <c r="M338" s="149"/>
      <c r="T338" s="150"/>
      <c r="AT338" s="146" t="s">
        <v>134</v>
      </c>
      <c r="AU338" s="146" t="s">
        <v>85</v>
      </c>
      <c r="AV338" s="12" t="s">
        <v>83</v>
      </c>
      <c r="AW338" s="12" t="s">
        <v>37</v>
      </c>
      <c r="AX338" s="12" t="s">
        <v>76</v>
      </c>
      <c r="AY338" s="146" t="s">
        <v>123</v>
      </c>
    </row>
    <row r="339" spans="2:65" s="13" customFormat="1" ht="11.25">
      <c r="B339" s="151"/>
      <c r="D339" s="145" t="s">
        <v>134</v>
      </c>
      <c r="E339" s="152" t="s">
        <v>19</v>
      </c>
      <c r="F339" s="153" t="s">
        <v>428</v>
      </c>
      <c r="H339" s="154">
        <v>9.8689999999999998</v>
      </c>
      <c r="I339" s="155"/>
      <c r="L339" s="151"/>
      <c r="M339" s="156"/>
      <c r="T339" s="157"/>
      <c r="AT339" s="152" t="s">
        <v>134</v>
      </c>
      <c r="AU339" s="152" t="s">
        <v>85</v>
      </c>
      <c r="AV339" s="13" t="s">
        <v>85</v>
      </c>
      <c r="AW339" s="13" t="s">
        <v>37</v>
      </c>
      <c r="AX339" s="13" t="s">
        <v>76</v>
      </c>
      <c r="AY339" s="152" t="s">
        <v>123</v>
      </c>
    </row>
    <row r="340" spans="2:65" s="13" customFormat="1" ht="11.25">
      <c r="B340" s="151"/>
      <c r="D340" s="145" t="s">
        <v>134</v>
      </c>
      <c r="E340" s="152" t="s">
        <v>19</v>
      </c>
      <c r="F340" s="153" t="s">
        <v>429</v>
      </c>
      <c r="H340" s="154">
        <v>1.56</v>
      </c>
      <c r="I340" s="155"/>
      <c r="L340" s="151"/>
      <c r="M340" s="156"/>
      <c r="T340" s="157"/>
      <c r="AT340" s="152" t="s">
        <v>134</v>
      </c>
      <c r="AU340" s="152" t="s">
        <v>85</v>
      </c>
      <c r="AV340" s="13" t="s">
        <v>85</v>
      </c>
      <c r="AW340" s="13" t="s">
        <v>37</v>
      </c>
      <c r="AX340" s="13" t="s">
        <v>76</v>
      </c>
      <c r="AY340" s="152" t="s">
        <v>123</v>
      </c>
    </row>
    <row r="341" spans="2:65" s="13" customFormat="1" ht="11.25">
      <c r="B341" s="151"/>
      <c r="D341" s="145" t="s">
        <v>134</v>
      </c>
      <c r="E341" s="152" t="s">
        <v>19</v>
      </c>
      <c r="F341" s="153" t="s">
        <v>430</v>
      </c>
      <c r="H341" s="154">
        <v>47.328000000000003</v>
      </c>
      <c r="I341" s="155"/>
      <c r="L341" s="151"/>
      <c r="M341" s="156"/>
      <c r="T341" s="157"/>
      <c r="AT341" s="152" t="s">
        <v>134</v>
      </c>
      <c r="AU341" s="152" t="s">
        <v>85</v>
      </c>
      <c r="AV341" s="13" t="s">
        <v>85</v>
      </c>
      <c r="AW341" s="13" t="s">
        <v>37</v>
      </c>
      <c r="AX341" s="13" t="s">
        <v>76</v>
      </c>
      <c r="AY341" s="152" t="s">
        <v>123</v>
      </c>
    </row>
    <row r="342" spans="2:65" s="13" customFormat="1" ht="11.25">
      <c r="B342" s="151"/>
      <c r="D342" s="145" t="s">
        <v>134</v>
      </c>
      <c r="E342" s="152" t="s">
        <v>19</v>
      </c>
      <c r="F342" s="153" t="s">
        <v>432</v>
      </c>
      <c r="H342" s="154">
        <v>0.57599999999999996</v>
      </c>
      <c r="I342" s="155"/>
      <c r="L342" s="151"/>
      <c r="M342" s="156"/>
      <c r="T342" s="157"/>
      <c r="AT342" s="152" t="s">
        <v>134</v>
      </c>
      <c r="AU342" s="152" t="s">
        <v>85</v>
      </c>
      <c r="AV342" s="13" t="s">
        <v>85</v>
      </c>
      <c r="AW342" s="13" t="s">
        <v>37</v>
      </c>
      <c r="AX342" s="13" t="s">
        <v>76</v>
      </c>
      <c r="AY342" s="152" t="s">
        <v>123</v>
      </c>
    </row>
    <row r="343" spans="2:65" s="13" customFormat="1" ht="11.25">
      <c r="B343" s="151"/>
      <c r="D343" s="145" t="s">
        <v>134</v>
      </c>
      <c r="E343" s="152" t="s">
        <v>19</v>
      </c>
      <c r="F343" s="153" t="s">
        <v>433</v>
      </c>
      <c r="H343" s="154">
        <v>26.1</v>
      </c>
      <c r="I343" s="155"/>
      <c r="L343" s="151"/>
      <c r="M343" s="156"/>
      <c r="T343" s="157"/>
      <c r="AT343" s="152" t="s">
        <v>134</v>
      </c>
      <c r="AU343" s="152" t="s">
        <v>85</v>
      </c>
      <c r="AV343" s="13" t="s">
        <v>85</v>
      </c>
      <c r="AW343" s="13" t="s">
        <v>37</v>
      </c>
      <c r="AX343" s="13" t="s">
        <v>76</v>
      </c>
      <c r="AY343" s="152" t="s">
        <v>123</v>
      </c>
    </row>
    <row r="344" spans="2:65" s="13" customFormat="1" ht="11.25">
      <c r="B344" s="151"/>
      <c r="D344" s="145" t="s">
        <v>134</v>
      </c>
      <c r="E344" s="152" t="s">
        <v>19</v>
      </c>
      <c r="F344" s="153" t="s">
        <v>434</v>
      </c>
      <c r="H344" s="154">
        <v>1.278</v>
      </c>
      <c r="I344" s="155"/>
      <c r="L344" s="151"/>
      <c r="M344" s="156"/>
      <c r="T344" s="157"/>
      <c r="AT344" s="152" t="s">
        <v>134</v>
      </c>
      <c r="AU344" s="152" t="s">
        <v>85</v>
      </c>
      <c r="AV344" s="13" t="s">
        <v>85</v>
      </c>
      <c r="AW344" s="13" t="s">
        <v>37</v>
      </c>
      <c r="AX344" s="13" t="s">
        <v>76</v>
      </c>
      <c r="AY344" s="152" t="s">
        <v>123</v>
      </c>
    </row>
    <row r="345" spans="2:65" s="14" customFormat="1" ht="11.25">
      <c r="B345" s="158"/>
      <c r="D345" s="145" t="s">
        <v>134</v>
      </c>
      <c r="E345" s="159" t="s">
        <v>19</v>
      </c>
      <c r="F345" s="160" t="s">
        <v>138</v>
      </c>
      <c r="H345" s="161">
        <v>86.710999999999999</v>
      </c>
      <c r="I345" s="162"/>
      <c r="L345" s="158"/>
      <c r="M345" s="163"/>
      <c r="T345" s="164"/>
      <c r="AT345" s="159" t="s">
        <v>134</v>
      </c>
      <c r="AU345" s="159" t="s">
        <v>85</v>
      </c>
      <c r="AV345" s="14" t="s">
        <v>130</v>
      </c>
      <c r="AW345" s="14" t="s">
        <v>37</v>
      </c>
      <c r="AX345" s="14" t="s">
        <v>83</v>
      </c>
      <c r="AY345" s="159" t="s">
        <v>123</v>
      </c>
    </row>
    <row r="346" spans="2:65" s="1" customFormat="1" ht="44.25" customHeight="1">
      <c r="B346" s="32"/>
      <c r="C346" s="127" t="s">
        <v>447</v>
      </c>
      <c r="D346" s="127" t="s">
        <v>125</v>
      </c>
      <c r="E346" s="128" t="s">
        <v>448</v>
      </c>
      <c r="F346" s="129" t="s">
        <v>449</v>
      </c>
      <c r="G346" s="130" t="s">
        <v>208</v>
      </c>
      <c r="H346" s="131">
        <v>52.624000000000002</v>
      </c>
      <c r="I346" s="132"/>
      <c r="J346" s="133">
        <f>ROUND(I346*H346,2)</f>
        <v>0</v>
      </c>
      <c r="K346" s="129" t="s">
        <v>129</v>
      </c>
      <c r="L346" s="32"/>
      <c r="M346" s="134" t="s">
        <v>19</v>
      </c>
      <c r="N346" s="135" t="s">
        <v>47</v>
      </c>
      <c r="P346" s="136">
        <f>O346*H346</f>
        <v>0</v>
      </c>
      <c r="Q346" s="136">
        <v>0</v>
      </c>
      <c r="R346" s="136">
        <f>Q346*H346</f>
        <v>0</v>
      </c>
      <c r="S346" s="136">
        <v>0</v>
      </c>
      <c r="T346" s="137">
        <f>S346*H346</f>
        <v>0</v>
      </c>
      <c r="AR346" s="138" t="s">
        <v>130</v>
      </c>
      <c r="AT346" s="138" t="s">
        <v>125</v>
      </c>
      <c r="AU346" s="138" t="s">
        <v>85</v>
      </c>
      <c r="AY346" s="17" t="s">
        <v>123</v>
      </c>
      <c r="BE346" s="139">
        <f>IF(N346="základní",J346,0)</f>
        <v>0</v>
      </c>
      <c r="BF346" s="139">
        <f>IF(N346="snížená",J346,0)</f>
        <v>0</v>
      </c>
      <c r="BG346" s="139">
        <f>IF(N346="zákl. přenesená",J346,0)</f>
        <v>0</v>
      </c>
      <c r="BH346" s="139">
        <f>IF(N346="sníž. přenesená",J346,0)</f>
        <v>0</v>
      </c>
      <c r="BI346" s="139">
        <f>IF(N346="nulová",J346,0)</f>
        <v>0</v>
      </c>
      <c r="BJ346" s="17" t="s">
        <v>83</v>
      </c>
      <c r="BK346" s="139">
        <f>ROUND(I346*H346,2)</f>
        <v>0</v>
      </c>
      <c r="BL346" s="17" t="s">
        <v>130</v>
      </c>
      <c r="BM346" s="138" t="s">
        <v>450</v>
      </c>
    </row>
    <row r="347" spans="2:65" s="1" customFormat="1" ht="11.25">
      <c r="B347" s="32"/>
      <c r="D347" s="140" t="s">
        <v>132</v>
      </c>
      <c r="F347" s="141" t="s">
        <v>451</v>
      </c>
      <c r="I347" s="142"/>
      <c r="L347" s="32"/>
      <c r="M347" s="143"/>
      <c r="T347" s="53"/>
      <c r="AT347" s="17" t="s">
        <v>132</v>
      </c>
      <c r="AU347" s="17" t="s">
        <v>85</v>
      </c>
    </row>
    <row r="348" spans="2:65" s="12" customFormat="1" ht="11.25">
      <c r="B348" s="144"/>
      <c r="D348" s="145" t="s">
        <v>134</v>
      </c>
      <c r="E348" s="146" t="s">
        <v>19</v>
      </c>
      <c r="F348" s="147" t="s">
        <v>446</v>
      </c>
      <c r="H348" s="146" t="s">
        <v>19</v>
      </c>
      <c r="I348" s="148"/>
      <c r="L348" s="144"/>
      <c r="M348" s="149"/>
      <c r="T348" s="150"/>
      <c r="AT348" s="146" t="s">
        <v>134</v>
      </c>
      <c r="AU348" s="146" t="s">
        <v>85</v>
      </c>
      <c r="AV348" s="12" t="s">
        <v>83</v>
      </c>
      <c r="AW348" s="12" t="s">
        <v>37</v>
      </c>
      <c r="AX348" s="12" t="s">
        <v>76</v>
      </c>
      <c r="AY348" s="146" t="s">
        <v>123</v>
      </c>
    </row>
    <row r="349" spans="2:65" s="13" customFormat="1" ht="11.25">
      <c r="B349" s="151"/>
      <c r="D349" s="145" t="s">
        <v>134</v>
      </c>
      <c r="E349" s="152" t="s">
        <v>19</v>
      </c>
      <c r="F349" s="153" t="s">
        <v>431</v>
      </c>
      <c r="H349" s="154">
        <v>52.624000000000002</v>
      </c>
      <c r="I349" s="155"/>
      <c r="L349" s="151"/>
      <c r="M349" s="156"/>
      <c r="T349" s="157"/>
      <c r="AT349" s="152" t="s">
        <v>134</v>
      </c>
      <c r="AU349" s="152" t="s">
        <v>85</v>
      </c>
      <c r="AV349" s="13" t="s">
        <v>85</v>
      </c>
      <c r="AW349" s="13" t="s">
        <v>37</v>
      </c>
      <c r="AX349" s="13" t="s">
        <v>76</v>
      </c>
      <c r="AY349" s="152" t="s">
        <v>123</v>
      </c>
    </row>
    <row r="350" spans="2:65" s="14" customFormat="1" ht="11.25">
      <c r="B350" s="158"/>
      <c r="D350" s="145" t="s">
        <v>134</v>
      </c>
      <c r="E350" s="159" t="s">
        <v>19</v>
      </c>
      <c r="F350" s="160" t="s">
        <v>138</v>
      </c>
      <c r="H350" s="161">
        <v>52.624000000000002</v>
      </c>
      <c r="I350" s="162"/>
      <c r="L350" s="158"/>
      <c r="M350" s="163"/>
      <c r="T350" s="164"/>
      <c r="AT350" s="159" t="s">
        <v>134</v>
      </c>
      <c r="AU350" s="159" t="s">
        <v>85</v>
      </c>
      <c r="AV350" s="14" t="s">
        <v>130</v>
      </c>
      <c r="AW350" s="14" t="s">
        <v>37</v>
      </c>
      <c r="AX350" s="14" t="s">
        <v>83</v>
      </c>
      <c r="AY350" s="159" t="s">
        <v>123</v>
      </c>
    </row>
    <row r="351" spans="2:65" s="11" customFormat="1" ht="22.9" customHeight="1">
      <c r="B351" s="115"/>
      <c r="D351" s="116" t="s">
        <v>75</v>
      </c>
      <c r="E351" s="125" t="s">
        <v>452</v>
      </c>
      <c r="F351" s="125" t="s">
        <v>453</v>
      </c>
      <c r="I351" s="118"/>
      <c r="J351" s="126">
        <f>BK351</f>
        <v>0</v>
      </c>
      <c r="L351" s="115"/>
      <c r="M351" s="120"/>
      <c r="P351" s="121">
        <f>SUM(P352:P353)</f>
        <v>0</v>
      </c>
      <c r="R351" s="121">
        <f>SUM(R352:R353)</f>
        <v>0</v>
      </c>
      <c r="T351" s="122">
        <f>SUM(T352:T353)</f>
        <v>0</v>
      </c>
      <c r="AR351" s="116" t="s">
        <v>83</v>
      </c>
      <c r="AT351" s="123" t="s">
        <v>75</v>
      </c>
      <c r="AU351" s="123" t="s">
        <v>83</v>
      </c>
      <c r="AY351" s="116" t="s">
        <v>123</v>
      </c>
      <c r="BK351" s="124">
        <f>SUM(BK352:BK353)</f>
        <v>0</v>
      </c>
    </row>
    <row r="352" spans="2:65" s="1" customFormat="1" ht="37.9" customHeight="1">
      <c r="B352" s="32"/>
      <c r="C352" s="127" t="s">
        <v>454</v>
      </c>
      <c r="D352" s="127" t="s">
        <v>125</v>
      </c>
      <c r="E352" s="128" t="s">
        <v>455</v>
      </c>
      <c r="F352" s="129" t="s">
        <v>456</v>
      </c>
      <c r="G352" s="130" t="s">
        <v>208</v>
      </c>
      <c r="H352" s="131">
        <v>241.39</v>
      </c>
      <c r="I352" s="132"/>
      <c r="J352" s="133">
        <f>ROUND(I352*H352,2)</f>
        <v>0</v>
      </c>
      <c r="K352" s="129" t="s">
        <v>129</v>
      </c>
      <c r="L352" s="32"/>
      <c r="M352" s="134" t="s">
        <v>19</v>
      </c>
      <c r="N352" s="135" t="s">
        <v>47</v>
      </c>
      <c r="P352" s="136">
        <f>O352*H352</f>
        <v>0</v>
      </c>
      <c r="Q352" s="136">
        <v>0</v>
      </c>
      <c r="R352" s="136">
        <f>Q352*H352</f>
        <v>0</v>
      </c>
      <c r="S352" s="136">
        <v>0</v>
      </c>
      <c r="T352" s="137">
        <f>S352*H352</f>
        <v>0</v>
      </c>
      <c r="AR352" s="138" t="s">
        <v>130</v>
      </c>
      <c r="AT352" s="138" t="s">
        <v>125</v>
      </c>
      <c r="AU352" s="138" t="s">
        <v>85</v>
      </c>
      <c r="AY352" s="17" t="s">
        <v>123</v>
      </c>
      <c r="BE352" s="139">
        <f>IF(N352="základní",J352,0)</f>
        <v>0</v>
      </c>
      <c r="BF352" s="139">
        <f>IF(N352="snížená",J352,0)</f>
        <v>0</v>
      </c>
      <c r="BG352" s="139">
        <f>IF(N352="zákl. přenesená",J352,0)</f>
        <v>0</v>
      </c>
      <c r="BH352" s="139">
        <f>IF(N352="sníž. přenesená",J352,0)</f>
        <v>0</v>
      </c>
      <c r="BI352" s="139">
        <f>IF(N352="nulová",J352,0)</f>
        <v>0</v>
      </c>
      <c r="BJ352" s="17" t="s">
        <v>83</v>
      </c>
      <c r="BK352" s="139">
        <f>ROUND(I352*H352,2)</f>
        <v>0</v>
      </c>
      <c r="BL352" s="17" t="s">
        <v>130</v>
      </c>
      <c r="BM352" s="138" t="s">
        <v>457</v>
      </c>
    </row>
    <row r="353" spans="2:65" s="1" customFormat="1" ht="11.25">
      <c r="B353" s="32"/>
      <c r="D353" s="140" t="s">
        <v>132</v>
      </c>
      <c r="F353" s="141" t="s">
        <v>458</v>
      </c>
      <c r="I353" s="142"/>
      <c r="L353" s="32"/>
      <c r="M353" s="143"/>
      <c r="T353" s="53"/>
      <c r="AT353" s="17" t="s">
        <v>132</v>
      </c>
      <c r="AU353" s="17" t="s">
        <v>85</v>
      </c>
    </row>
    <row r="354" spans="2:65" s="11" customFormat="1" ht="25.9" customHeight="1">
      <c r="B354" s="115"/>
      <c r="D354" s="116" t="s">
        <v>75</v>
      </c>
      <c r="E354" s="117" t="s">
        <v>459</v>
      </c>
      <c r="F354" s="117" t="s">
        <v>460</v>
      </c>
      <c r="I354" s="118"/>
      <c r="J354" s="119">
        <f>BK354</f>
        <v>0</v>
      </c>
      <c r="L354" s="115"/>
      <c r="M354" s="120"/>
      <c r="P354" s="121">
        <f>P355</f>
        <v>0</v>
      </c>
      <c r="R354" s="121">
        <f>R355</f>
        <v>0</v>
      </c>
      <c r="T354" s="122">
        <f>T355</f>
        <v>0</v>
      </c>
      <c r="AR354" s="116" t="s">
        <v>130</v>
      </c>
      <c r="AT354" s="123" t="s">
        <v>75</v>
      </c>
      <c r="AU354" s="123" t="s">
        <v>76</v>
      </c>
      <c r="AY354" s="116" t="s">
        <v>123</v>
      </c>
      <c r="BK354" s="124">
        <f>BK355</f>
        <v>0</v>
      </c>
    </row>
    <row r="355" spans="2:65" s="11" customFormat="1" ht="22.9" customHeight="1">
      <c r="B355" s="115"/>
      <c r="D355" s="116" t="s">
        <v>75</v>
      </c>
      <c r="E355" s="125" t="s">
        <v>461</v>
      </c>
      <c r="F355" s="125" t="s">
        <v>462</v>
      </c>
      <c r="I355" s="118"/>
      <c r="J355" s="126">
        <f>BK355</f>
        <v>0</v>
      </c>
      <c r="L355" s="115"/>
      <c r="M355" s="120"/>
      <c r="P355" s="121">
        <f>SUM(P356:P360)</f>
        <v>0</v>
      </c>
      <c r="R355" s="121">
        <f>SUM(R356:R360)</f>
        <v>0</v>
      </c>
      <c r="T355" s="122">
        <f>SUM(T356:T360)</f>
        <v>0</v>
      </c>
      <c r="AR355" s="116" t="s">
        <v>130</v>
      </c>
      <c r="AT355" s="123" t="s">
        <v>75</v>
      </c>
      <c r="AU355" s="123" t="s">
        <v>83</v>
      </c>
      <c r="AY355" s="116" t="s">
        <v>123</v>
      </c>
      <c r="BK355" s="124">
        <f>SUM(BK356:BK360)</f>
        <v>0</v>
      </c>
    </row>
    <row r="356" spans="2:65" s="1" customFormat="1" ht="16.5" customHeight="1">
      <c r="B356" s="32"/>
      <c r="C356" s="127" t="s">
        <v>463</v>
      </c>
      <c r="D356" s="127" t="s">
        <v>125</v>
      </c>
      <c r="E356" s="128" t="s">
        <v>464</v>
      </c>
      <c r="F356" s="129" t="s">
        <v>465</v>
      </c>
      <c r="G356" s="130" t="s">
        <v>269</v>
      </c>
      <c r="H356" s="131">
        <v>1</v>
      </c>
      <c r="I356" s="132"/>
      <c r="J356" s="133">
        <f>ROUND(I356*H356,2)</f>
        <v>0</v>
      </c>
      <c r="K356" s="129" t="s">
        <v>270</v>
      </c>
      <c r="L356" s="32"/>
      <c r="M356" s="134" t="s">
        <v>19</v>
      </c>
      <c r="N356" s="135" t="s">
        <v>47</v>
      </c>
      <c r="P356" s="136">
        <f>O356*H356</f>
        <v>0</v>
      </c>
      <c r="Q356" s="136">
        <v>0</v>
      </c>
      <c r="R356" s="136">
        <f>Q356*H356</f>
        <v>0</v>
      </c>
      <c r="S356" s="136">
        <v>0</v>
      </c>
      <c r="T356" s="137">
        <f>S356*H356</f>
        <v>0</v>
      </c>
      <c r="AR356" s="138" t="s">
        <v>223</v>
      </c>
      <c r="AT356" s="138" t="s">
        <v>125</v>
      </c>
      <c r="AU356" s="138" t="s">
        <v>85</v>
      </c>
      <c r="AY356" s="17" t="s">
        <v>123</v>
      </c>
      <c r="BE356" s="139">
        <f>IF(N356="základní",J356,0)</f>
        <v>0</v>
      </c>
      <c r="BF356" s="139">
        <f>IF(N356="snížená",J356,0)</f>
        <v>0</v>
      </c>
      <c r="BG356" s="139">
        <f>IF(N356="zákl. přenesená",J356,0)</f>
        <v>0</v>
      </c>
      <c r="BH356" s="139">
        <f>IF(N356="sníž. přenesená",J356,0)</f>
        <v>0</v>
      </c>
      <c r="BI356" s="139">
        <f>IF(N356="nulová",J356,0)</f>
        <v>0</v>
      </c>
      <c r="BJ356" s="17" t="s">
        <v>83</v>
      </c>
      <c r="BK356" s="139">
        <f>ROUND(I356*H356,2)</f>
        <v>0</v>
      </c>
      <c r="BL356" s="17" t="s">
        <v>223</v>
      </c>
      <c r="BM356" s="138" t="s">
        <v>466</v>
      </c>
    </row>
    <row r="357" spans="2:65" s="1" customFormat="1" ht="58.5">
      <c r="B357" s="32"/>
      <c r="D357" s="145" t="s">
        <v>272</v>
      </c>
      <c r="F357" s="175" t="s">
        <v>467</v>
      </c>
      <c r="I357" s="142"/>
      <c r="L357" s="32"/>
      <c r="M357" s="143"/>
      <c r="T357" s="53"/>
      <c r="AT357" s="17" t="s">
        <v>272</v>
      </c>
      <c r="AU357" s="17" t="s">
        <v>85</v>
      </c>
    </row>
    <row r="358" spans="2:65" s="12" customFormat="1" ht="22.5">
      <c r="B358" s="144"/>
      <c r="D358" s="145" t="s">
        <v>134</v>
      </c>
      <c r="E358" s="146" t="s">
        <v>19</v>
      </c>
      <c r="F358" s="147" t="s">
        <v>468</v>
      </c>
      <c r="H358" s="146" t="s">
        <v>19</v>
      </c>
      <c r="I358" s="148"/>
      <c r="L358" s="144"/>
      <c r="M358" s="149"/>
      <c r="T358" s="150"/>
      <c r="AT358" s="146" t="s">
        <v>134</v>
      </c>
      <c r="AU358" s="146" t="s">
        <v>85</v>
      </c>
      <c r="AV358" s="12" t="s">
        <v>83</v>
      </c>
      <c r="AW358" s="12" t="s">
        <v>37</v>
      </c>
      <c r="AX358" s="12" t="s">
        <v>76</v>
      </c>
      <c r="AY358" s="146" t="s">
        <v>123</v>
      </c>
    </row>
    <row r="359" spans="2:65" s="13" customFormat="1" ht="11.25">
      <c r="B359" s="151"/>
      <c r="D359" s="145" t="s">
        <v>134</v>
      </c>
      <c r="E359" s="152" t="s">
        <v>19</v>
      </c>
      <c r="F359" s="153" t="s">
        <v>83</v>
      </c>
      <c r="H359" s="154">
        <v>1</v>
      </c>
      <c r="I359" s="155"/>
      <c r="L359" s="151"/>
      <c r="M359" s="156"/>
      <c r="T359" s="157"/>
      <c r="AT359" s="152" t="s">
        <v>134</v>
      </c>
      <c r="AU359" s="152" t="s">
        <v>85</v>
      </c>
      <c r="AV359" s="13" t="s">
        <v>85</v>
      </c>
      <c r="AW359" s="13" t="s">
        <v>37</v>
      </c>
      <c r="AX359" s="13" t="s">
        <v>76</v>
      </c>
      <c r="AY359" s="152" t="s">
        <v>123</v>
      </c>
    </row>
    <row r="360" spans="2:65" s="14" customFormat="1" ht="11.25">
      <c r="B360" s="158"/>
      <c r="D360" s="145" t="s">
        <v>134</v>
      </c>
      <c r="E360" s="159" t="s">
        <v>19</v>
      </c>
      <c r="F360" s="160" t="s">
        <v>138</v>
      </c>
      <c r="H360" s="161">
        <v>1</v>
      </c>
      <c r="I360" s="162"/>
      <c r="L360" s="158"/>
      <c r="M360" s="176"/>
      <c r="N360" s="177"/>
      <c r="O360" s="177"/>
      <c r="P360" s="177"/>
      <c r="Q360" s="177"/>
      <c r="R360" s="177"/>
      <c r="S360" s="177"/>
      <c r="T360" s="178"/>
      <c r="AT360" s="159" t="s">
        <v>134</v>
      </c>
      <c r="AU360" s="159" t="s">
        <v>85</v>
      </c>
      <c r="AV360" s="14" t="s">
        <v>130</v>
      </c>
      <c r="AW360" s="14" t="s">
        <v>37</v>
      </c>
      <c r="AX360" s="14" t="s">
        <v>83</v>
      </c>
      <c r="AY360" s="159" t="s">
        <v>123</v>
      </c>
    </row>
    <row r="361" spans="2:65" s="1" customFormat="1" ht="6.95" customHeight="1">
      <c r="B361" s="41"/>
      <c r="C361" s="42"/>
      <c r="D361" s="42"/>
      <c r="E361" s="42"/>
      <c r="F361" s="42"/>
      <c r="G361" s="42"/>
      <c r="H361" s="42"/>
      <c r="I361" s="42"/>
      <c r="J361" s="42"/>
      <c r="K361" s="42"/>
      <c r="L361" s="32"/>
    </row>
  </sheetData>
  <sheetProtection algorithmName="SHA-512" hashValue="/78V1PasAseVvSwP81x7sK0ChbQNMzG9Rj9f2l17Z7p4d+A3FVEIJuFh5HS23SKMbraY34dWA9w81/EEY82xyQ==" saltValue="13P8pFFyChIQRFQux6PD7Q+D6xpmB6pxq4kR0o0yMpqbV3QHpTsh+1RojtP4W4Gbu2Y7epl9Wmd7SfcBTELSpg==" spinCount="100000" sheet="1" objects="1" scenarios="1" formatColumns="0" formatRows="0" autoFilter="0"/>
  <autoFilter ref="C90:K360" xr:uid="{00000000-0009-0000-0000-000001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5" r:id="rId1" xr:uid="{00000000-0004-0000-0100-000000000000}"/>
    <hyperlink ref="F101" r:id="rId2" xr:uid="{00000000-0004-0000-0100-000001000000}"/>
    <hyperlink ref="F107" r:id="rId3" xr:uid="{00000000-0004-0000-0100-000002000000}"/>
    <hyperlink ref="F114" r:id="rId4" xr:uid="{00000000-0004-0000-0100-000003000000}"/>
    <hyperlink ref="F120" r:id="rId5" xr:uid="{00000000-0004-0000-0100-000004000000}"/>
    <hyperlink ref="F126" r:id="rId6" xr:uid="{00000000-0004-0000-0100-000005000000}"/>
    <hyperlink ref="F132" r:id="rId7" xr:uid="{00000000-0004-0000-0100-000006000000}"/>
    <hyperlink ref="F141" r:id="rId8" xr:uid="{00000000-0004-0000-0100-000007000000}"/>
    <hyperlink ref="F146" r:id="rId9" xr:uid="{00000000-0004-0000-0100-000008000000}"/>
    <hyperlink ref="F152" r:id="rId10" xr:uid="{00000000-0004-0000-0100-000009000000}"/>
    <hyperlink ref="F157" r:id="rId11" xr:uid="{00000000-0004-0000-0100-00000A000000}"/>
    <hyperlink ref="F162" r:id="rId12" xr:uid="{00000000-0004-0000-0100-00000B000000}"/>
    <hyperlink ref="F171" r:id="rId13" xr:uid="{00000000-0004-0000-0100-00000C000000}"/>
    <hyperlink ref="F181" r:id="rId14" xr:uid="{00000000-0004-0000-0100-00000D000000}"/>
    <hyperlink ref="F187" r:id="rId15" xr:uid="{00000000-0004-0000-0100-00000E000000}"/>
    <hyperlink ref="F193" r:id="rId16" xr:uid="{00000000-0004-0000-0100-00000F000000}"/>
    <hyperlink ref="F206" r:id="rId17" xr:uid="{00000000-0004-0000-0100-000010000000}"/>
    <hyperlink ref="F212" r:id="rId18" xr:uid="{00000000-0004-0000-0100-000011000000}"/>
    <hyperlink ref="F224" r:id="rId19" xr:uid="{00000000-0004-0000-0100-000012000000}"/>
    <hyperlink ref="F232" r:id="rId20" xr:uid="{00000000-0004-0000-0100-000013000000}"/>
    <hyperlink ref="F241" r:id="rId21" xr:uid="{00000000-0004-0000-0100-000014000000}"/>
    <hyperlink ref="F246" r:id="rId22" xr:uid="{00000000-0004-0000-0100-000015000000}"/>
    <hyperlink ref="F251" r:id="rId23" xr:uid="{00000000-0004-0000-0100-000016000000}"/>
    <hyperlink ref="F262" r:id="rId24" xr:uid="{00000000-0004-0000-0100-000017000000}"/>
    <hyperlink ref="F272" r:id="rId25" xr:uid="{00000000-0004-0000-0100-000018000000}"/>
    <hyperlink ref="F278" r:id="rId26" xr:uid="{00000000-0004-0000-0100-000019000000}"/>
    <hyperlink ref="F292" r:id="rId27" xr:uid="{00000000-0004-0000-0100-00001A000000}"/>
    <hyperlink ref="F302" r:id="rId28" xr:uid="{00000000-0004-0000-0100-00001B000000}"/>
    <hyperlink ref="F308" r:id="rId29" xr:uid="{00000000-0004-0000-0100-00001C000000}"/>
    <hyperlink ref="F321" r:id="rId30" xr:uid="{00000000-0004-0000-0100-00001D000000}"/>
    <hyperlink ref="F332" r:id="rId31" xr:uid="{00000000-0004-0000-0100-00001E000000}"/>
    <hyperlink ref="F337" r:id="rId32" xr:uid="{00000000-0004-0000-0100-00001F000000}"/>
    <hyperlink ref="F347" r:id="rId33" xr:uid="{00000000-0004-0000-0100-000020000000}"/>
    <hyperlink ref="F353" r:id="rId34" xr:uid="{00000000-0004-0000-0100-000021000000}"/>
  </hyperlinks>
  <pageMargins left="0.39374999999999999" right="0.39374999999999999" top="0.39374999999999999" bottom="0.39374999999999999" header="0" footer="0"/>
  <pageSetup paperSize="9" scale="76" fitToHeight="100" orientation="portrait" blackAndWhite="1" r:id="rId35"/>
  <headerFooter>
    <oddFooter>&amp;CStrana &amp;P z &amp;N</oddFooter>
  </headerFooter>
  <drawing r:id="rId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7" t="s">
        <v>88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89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2" t="str">
        <f>'Rekapitulace stavby'!K6</f>
        <v>Předprostor IV.ZŠ, Šumperk</v>
      </c>
      <c r="F7" s="303"/>
      <c r="G7" s="303"/>
      <c r="H7" s="303"/>
      <c r="L7" s="20"/>
    </row>
    <row r="8" spans="2:46" s="1" customFormat="1" ht="12" customHeight="1">
      <c r="B8" s="32"/>
      <c r="D8" s="27" t="s">
        <v>90</v>
      </c>
      <c r="L8" s="32"/>
    </row>
    <row r="9" spans="2:46" s="1" customFormat="1" ht="16.5" customHeight="1">
      <c r="B9" s="32"/>
      <c r="E9" s="284" t="s">
        <v>469</v>
      </c>
      <c r="F9" s="304"/>
      <c r="G9" s="304"/>
      <c r="H9" s="304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19. 2. 2026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30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31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5" t="str">
        <f>'Rekapitulace stavby'!E14</f>
        <v>Vyplň údaj</v>
      </c>
      <c r="F18" s="268"/>
      <c r="G18" s="268"/>
      <c r="H18" s="268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33</v>
      </c>
      <c r="I20" s="27" t="s">
        <v>26</v>
      </c>
      <c r="J20" s="25" t="s">
        <v>34</v>
      </c>
      <c r="L20" s="32"/>
    </row>
    <row r="21" spans="2:12" s="1" customFormat="1" ht="18" customHeight="1">
      <c r="B21" s="32"/>
      <c r="E21" s="25" t="s">
        <v>35</v>
      </c>
      <c r="I21" s="27" t="s">
        <v>29</v>
      </c>
      <c r="J21" s="25" t="s">
        <v>36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38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39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40</v>
      </c>
      <c r="L26" s="32"/>
    </row>
    <row r="27" spans="2:12" s="7" customFormat="1" ht="16.5" customHeight="1">
      <c r="B27" s="86"/>
      <c r="E27" s="273" t="s">
        <v>19</v>
      </c>
      <c r="F27" s="273"/>
      <c r="G27" s="273"/>
      <c r="H27" s="273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42</v>
      </c>
      <c r="J30" s="63">
        <f>ROUND(J84,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44</v>
      </c>
      <c r="I32" s="35" t="s">
        <v>43</v>
      </c>
      <c r="J32" s="35" t="s">
        <v>45</v>
      </c>
      <c r="L32" s="32"/>
    </row>
    <row r="33" spans="2:12" s="1" customFormat="1" ht="14.45" customHeight="1">
      <c r="B33" s="32"/>
      <c r="D33" s="52" t="s">
        <v>46</v>
      </c>
      <c r="E33" s="27" t="s">
        <v>47</v>
      </c>
      <c r="F33" s="88">
        <f>ROUND((SUM(BE84:BE147)),  2)</f>
        <v>0</v>
      </c>
      <c r="I33" s="89">
        <v>0.21</v>
      </c>
      <c r="J33" s="88">
        <f>ROUND(((SUM(BE84:BE147))*I33),  2)</f>
        <v>0</v>
      </c>
      <c r="L33" s="32"/>
    </row>
    <row r="34" spans="2:12" s="1" customFormat="1" ht="14.45" customHeight="1">
      <c r="B34" s="32"/>
      <c r="E34" s="27" t="s">
        <v>48</v>
      </c>
      <c r="F34" s="88">
        <f>ROUND((SUM(BF84:BF147)),  2)</f>
        <v>0</v>
      </c>
      <c r="I34" s="89">
        <v>0.12</v>
      </c>
      <c r="J34" s="88">
        <f>ROUND(((SUM(BF84:BF147))*I34),  2)</f>
        <v>0</v>
      </c>
      <c r="L34" s="32"/>
    </row>
    <row r="35" spans="2:12" s="1" customFormat="1" ht="14.45" hidden="1" customHeight="1">
      <c r="B35" s="32"/>
      <c r="E35" s="27" t="s">
        <v>49</v>
      </c>
      <c r="F35" s="88">
        <f>ROUND((SUM(BG84:BG147)),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50</v>
      </c>
      <c r="F36" s="88">
        <f>ROUND((SUM(BH84:BH147)),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51</v>
      </c>
      <c r="F37" s="88">
        <f>ROUND((SUM(BI84:BI147)),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52</v>
      </c>
      <c r="E39" s="54"/>
      <c r="F39" s="54"/>
      <c r="G39" s="92" t="s">
        <v>53</v>
      </c>
      <c r="H39" s="93" t="s">
        <v>54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92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2" t="str">
        <f>E7</f>
        <v>Předprostor IV.ZŠ, Šumperk</v>
      </c>
      <c r="F48" s="303"/>
      <c r="G48" s="303"/>
      <c r="H48" s="303"/>
      <c r="L48" s="32"/>
    </row>
    <row r="49" spans="2:47" s="1" customFormat="1" ht="12" customHeight="1">
      <c r="B49" s="32"/>
      <c r="C49" s="27" t="s">
        <v>90</v>
      </c>
      <c r="L49" s="32"/>
    </row>
    <row r="50" spans="2:47" s="1" customFormat="1" ht="16.5" customHeight="1">
      <c r="B50" s="32"/>
      <c r="E50" s="284" t="str">
        <f>E9</f>
        <v>SO 901 - VRN</v>
      </c>
      <c r="F50" s="304"/>
      <c r="G50" s="304"/>
      <c r="H50" s="304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k.ú. Šumperk</v>
      </c>
      <c r="I52" s="27" t="s">
        <v>23</v>
      </c>
      <c r="J52" s="49" t="str">
        <f>IF(J12="","",J12)</f>
        <v>19. 2. 2026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25</v>
      </c>
      <c r="F54" s="25" t="str">
        <f>E15</f>
        <v>Město Šumperk</v>
      </c>
      <c r="I54" s="27" t="s">
        <v>33</v>
      </c>
      <c r="J54" s="30" t="str">
        <f>E21</f>
        <v>Cekr CZ s.r.o.</v>
      </c>
      <c r="L54" s="32"/>
    </row>
    <row r="55" spans="2:47" s="1" customFormat="1" ht="25.7" customHeight="1">
      <c r="B55" s="32"/>
      <c r="C55" s="27" t="s">
        <v>31</v>
      </c>
      <c r="F55" s="25" t="str">
        <f>IF(E18="","",E18)</f>
        <v>Vyplň údaj</v>
      </c>
      <c r="I55" s="27" t="s">
        <v>38</v>
      </c>
      <c r="J55" s="30" t="str">
        <f>E24</f>
        <v>Jan Zamykal, Cekr CZ s.r.o., CS 2026/I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93</v>
      </c>
      <c r="D57" s="90"/>
      <c r="E57" s="90"/>
      <c r="F57" s="90"/>
      <c r="G57" s="90"/>
      <c r="H57" s="90"/>
      <c r="I57" s="90"/>
      <c r="J57" s="97" t="s">
        <v>94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74</v>
      </c>
      <c r="J59" s="63">
        <f>J84</f>
        <v>0</v>
      </c>
      <c r="L59" s="32"/>
      <c r="AU59" s="17" t="s">
        <v>95</v>
      </c>
    </row>
    <row r="60" spans="2:47" s="8" customFormat="1" ht="24.95" customHeight="1">
      <c r="B60" s="99"/>
      <c r="D60" s="100" t="s">
        <v>470</v>
      </c>
      <c r="E60" s="101"/>
      <c r="F60" s="101"/>
      <c r="G60" s="101"/>
      <c r="H60" s="101"/>
      <c r="I60" s="101"/>
      <c r="J60" s="102">
        <f>J85</f>
        <v>0</v>
      </c>
      <c r="L60" s="99"/>
    </row>
    <row r="61" spans="2:47" s="9" customFormat="1" ht="19.899999999999999" customHeight="1">
      <c r="B61" s="103"/>
      <c r="D61" s="104" t="s">
        <v>471</v>
      </c>
      <c r="E61" s="105"/>
      <c r="F61" s="105"/>
      <c r="G61" s="105"/>
      <c r="H61" s="105"/>
      <c r="I61" s="105"/>
      <c r="J61" s="106">
        <f>J86</f>
        <v>0</v>
      </c>
      <c r="L61" s="103"/>
    </row>
    <row r="62" spans="2:47" s="9" customFormat="1" ht="19.899999999999999" customHeight="1">
      <c r="B62" s="103"/>
      <c r="D62" s="104" t="s">
        <v>472</v>
      </c>
      <c r="E62" s="105"/>
      <c r="F62" s="105"/>
      <c r="G62" s="105"/>
      <c r="H62" s="105"/>
      <c r="I62" s="105"/>
      <c r="J62" s="106">
        <f>J97</f>
        <v>0</v>
      </c>
      <c r="L62" s="103"/>
    </row>
    <row r="63" spans="2:47" s="9" customFormat="1" ht="19.899999999999999" customHeight="1">
      <c r="B63" s="103"/>
      <c r="D63" s="104" t="s">
        <v>473</v>
      </c>
      <c r="E63" s="105"/>
      <c r="F63" s="105"/>
      <c r="G63" s="105"/>
      <c r="H63" s="105"/>
      <c r="I63" s="105"/>
      <c r="J63" s="106">
        <f>J116</f>
        <v>0</v>
      </c>
      <c r="L63" s="103"/>
    </row>
    <row r="64" spans="2:47" s="9" customFormat="1" ht="19.899999999999999" customHeight="1">
      <c r="B64" s="103"/>
      <c r="D64" s="104" t="s">
        <v>474</v>
      </c>
      <c r="E64" s="105"/>
      <c r="F64" s="105"/>
      <c r="G64" s="105"/>
      <c r="H64" s="105"/>
      <c r="I64" s="105"/>
      <c r="J64" s="106">
        <f>J135</f>
        <v>0</v>
      </c>
      <c r="L64" s="103"/>
    </row>
    <row r="65" spans="2:12" s="1" customFormat="1" ht="21.75" customHeight="1">
      <c r="B65" s="32"/>
      <c r="L65" s="32"/>
    </row>
    <row r="66" spans="2:12" s="1" customFormat="1" ht="6.95" customHeight="1"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32"/>
    </row>
    <row r="70" spans="2:12" s="1" customFormat="1" ht="6.95" customHeight="1"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32"/>
    </row>
    <row r="71" spans="2:12" s="1" customFormat="1" ht="24.95" customHeight="1">
      <c r="B71" s="32"/>
      <c r="C71" s="21" t="s">
        <v>108</v>
      </c>
      <c r="L71" s="32"/>
    </row>
    <row r="72" spans="2:12" s="1" customFormat="1" ht="6.95" customHeight="1">
      <c r="B72" s="32"/>
      <c r="L72" s="32"/>
    </row>
    <row r="73" spans="2:12" s="1" customFormat="1" ht="12" customHeight="1">
      <c r="B73" s="32"/>
      <c r="C73" s="27" t="s">
        <v>16</v>
      </c>
      <c r="L73" s="32"/>
    </row>
    <row r="74" spans="2:12" s="1" customFormat="1" ht="16.5" customHeight="1">
      <c r="B74" s="32"/>
      <c r="E74" s="302" t="str">
        <f>E7</f>
        <v>Předprostor IV.ZŠ, Šumperk</v>
      </c>
      <c r="F74" s="303"/>
      <c r="G74" s="303"/>
      <c r="H74" s="303"/>
      <c r="L74" s="32"/>
    </row>
    <row r="75" spans="2:12" s="1" customFormat="1" ht="12" customHeight="1">
      <c r="B75" s="32"/>
      <c r="C75" s="27" t="s">
        <v>90</v>
      </c>
      <c r="L75" s="32"/>
    </row>
    <row r="76" spans="2:12" s="1" customFormat="1" ht="16.5" customHeight="1">
      <c r="B76" s="32"/>
      <c r="E76" s="284" t="str">
        <f>E9</f>
        <v>SO 901 - VRN</v>
      </c>
      <c r="F76" s="304"/>
      <c r="G76" s="304"/>
      <c r="H76" s="304"/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21</v>
      </c>
      <c r="F78" s="25" t="str">
        <f>F12</f>
        <v>k.ú. Šumperk</v>
      </c>
      <c r="I78" s="27" t="s">
        <v>23</v>
      </c>
      <c r="J78" s="49" t="str">
        <f>IF(J12="","",J12)</f>
        <v>19. 2. 2026</v>
      </c>
      <c r="L78" s="32"/>
    </row>
    <row r="79" spans="2:12" s="1" customFormat="1" ht="6.95" customHeight="1">
      <c r="B79" s="32"/>
      <c r="L79" s="32"/>
    </row>
    <row r="80" spans="2:12" s="1" customFormat="1" ht="15.2" customHeight="1">
      <c r="B80" s="32"/>
      <c r="C80" s="27" t="s">
        <v>25</v>
      </c>
      <c r="F80" s="25" t="str">
        <f>E15</f>
        <v>Město Šumperk</v>
      </c>
      <c r="I80" s="27" t="s">
        <v>33</v>
      </c>
      <c r="J80" s="30" t="str">
        <f>E21</f>
        <v>Cekr CZ s.r.o.</v>
      </c>
      <c r="L80" s="32"/>
    </row>
    <row r="81" spans="2:65" s="1" customFormat="1" ht="25.7" customHeight="1">
      <c r="B81" s="32"/>
      <c r="C81" s="27" t="s">
        <v>31</v>
      </c>
      <c r="F81" s="25" t="str">
        <f>IF(E18="","",E18)</f>
        <v>Vyplň údaj</v>
      </c>
      <c r="I81" s="27" t="s">
        <v>38</v>
      </c>
      <c r="J81" s="30" t="str">
        <f>E24</f>
        <v>Jan Zamykal, Cekr CZ s.r.o., CS 2026/I</v>
      </c>
      <c r="L81" s="32"/>
    </row>
    <row r="82" spans="2:65" s="1" customFormat="1" ht="10.35" customHeight="1">
      <c r="B82" s="32"/>
      <c r="L82" s="32"/>
    </row>
    <row r="83" spans="2:65" s="10" customFormat="1" ht="29.25" customHeight="1">
      <c r="B83" s="107"/>
      <c r="C83" s="108" t="s">
        <v>109</v>
      </c>
      <c r="D83" s="109" t="s">
        <v>61</v>
      </c>
      <c r="E83" s="109" t="s">
        <v>57</v>
      </c>
      <c r="F83" s="109" t="s">
        <v>58</v>
      </c>
      <c r="G83" s="109" t="s">
        <v>110</v>
      </c>
      <c r="H83" s="109" t="s">
        <v>111</v>
      </c>
      <c r="I83" s="109" t="s">
        <v>112</v>
      </c>
      <c r="J83" s="109" t="s">
        <v>94</v>
      </c>
      <c r="K83" s="110" t="s">
        <v>113</v>
      </c>
      <c r="L83" s="107"/>
      <c r="M83" s="56" t="s">
        <v>19</v>
      </c>
      <c r="N83" s="57" t="s">
        <v>46</v>
      </c>
      <c r="O83" s="57" t="s">
        <v>114</v>
      </c>
      <c r="P83" s="57" t="s">
        <v>115</v>
      </c>
      <c r="Q83" s="57" t="s">
        <v>116</v>
      </c>
      <c r="R83" s="57" t="s">
        <v>117</v>
      </c>
      <c r="S83" s="57" t="s">
        <v>118</v>
      </c>
      <c r="T83" s="58" t="s">
        <v>119</v>
      </c>
    </row>
    <row r="84" spans="2:65" s="1" customFormat="1" ht="22.9" customHeight="1">
      <c r="B84" s="32"/>
      <c r="C84" s="61" t="s">
        <v>120</v>
      </c>
      <c r="J84" s="111">
        <f>BK84</f>
        <v>0</v>
      </c>
      <c r="L84" s="32"/>
      <c r="M84" s="59"/>
      <c r="N84" s="50"/>
      <c r="O84" s="50"/>
      <c r="P84" s="112">
        <f>P85</f>
        <v>0</v>
      </c>
      <c r="Q84" s="50"/>
      <c r="R84" s="112">
        <f>R85</f>
        <v>0</v>
      </c>
      <c r="S84" s="50"/>
      <c r="T84" s="113">
        <f>T85</f>
        <v>0</v>
      </c>
      <c r="AT84" s="17" t="s">
        <v>75</v>
      </c>
      <c r="AU84" s="17" t="s">
        <v>95</v>
      </c>
      <c r="BK84" s="114">
        <f>BK85</f>
        <v>0</v>
      </c>
    </row>
    <row r="85" spans="2:65" s="11" customFormat="1" ht="25.9" customHeight="1">
      <c r="B85" s="115"/>
      <c r="D85" s="116" t="s">
        <v>75</v>
      </c>
      <c r="E85" s="117" t="s">
        <v>87</v>
      </c>
      <c r="F85" s="117" t="s">
        <v>475</v>
      </c>
      <c r="I85" s="118"/>
      <c r="J85" s="119">
        <f>BK85</f>
        <v>0</v>
      </c>
      <c r="L85" s="115"/>
      <c r="M85" s="120"/>
      <c r="P85" s="121">
        <f>P86+P97+P116+P135</f>
        <v>0</v>
      </c>
      <c r="R85" s="121">
        <f>R86+R97+R116+R135</f>
        <v>0</v>
      </c>
      <c r="T85" s="122">
        <f>T86+T97+T116+T135</f>
        <v>0</v>
      </c>
      <c r="AR85" s="116" t="s">
        <v>157</v>
      </c>
      <c r="AT85" s="123" t="s">
        <v>75</v>
      </c>
      <c r="AU85" s="123" t="s">
        <v>76</v>
      </c>
      <c r="AY85" s="116" t="s">
        <v>123</v>
      </c>
      <c r="BK85" s="124">
        <f>BK86+BK97+BK116+BK135</f>
        <v>0</v>
      </c>
    </row>
    <row r="86" spans="2:65" s="11" customFormat="1" ht="22.9" customHeight="1">
      <c r="B86" s="115"/>
      <c r="D86" s="116" t="s">
        <v>75</v>
      </c>
      <c r="E86" s="125" t="s">
        <v>476</v>
      </c>
      <c r="F86" s="125" t="s">
        <v>477</v>
      </c>
      <c r="I86" s="118"/>
      <c r="J86" s="126">
        <f>BK86</f>
        <v>0</v>
      </c>
      <c r="L86" s="115"/>
      <c r="M86" s="120"/>
      <c r="P86" s="121">
        <f>SUM(P87:P96)</f>
        <v>0</v>
      </c>
      <c r="R86" s="121">
        <f>SUM(R87:R96)</f>
        <v>0</v>
      </c>
      <c r="T86" s="122">
        <f>SUM(T87:T96)</f>
        <v>0</v>
      </c>
      <c r="AR86" s="116" t="s">
        <v>157</v>
      </c>
      <c r="AT86" s="123" t="s">
        <v>75</v>
      </c>
      <c r="AU86" s="123" t="s">
        <v>83</v>
      </c>
      <c r="AY86" s="116" t="s">
        <v>123</v>
      </c>
      <c r="BK86" s="124">
        <f>SUM(BK87:BK96)</f>
        <v>0</v>
      </c>
    </row>
    <row r="87" spans="2:65" s="1" customFormat="1" ht="16.5" customHeight="1">
      <c r="B87" s="32"/>
      <c r="C87" s="127" t="s">
        <v>83</v>
      </c>
      <c r="D87" s="127" t="s">
        <v>125</v>
      </c>
      <c r="E87" s="128" t="s">
        <v>478</v>
      </c>
      <c r="F87" s="129" t="s">
        <v>479</v>
      </c>
      <c r="G87" s="130" t="s">
        <v>269</v>
      </c>
      <c r="H87" s="131">
        <v>1</v>
      </c>
      <c r="I87" s="132"/>
      <c r="J87" s="133">
        <f>ROUND(I87*H87,2)</f>
        <v>0</v>
      </c>
      <c r="K87" s="129" t="s">
        <v>129</v>
      </c>
      <c r="L87" s="32"/>
      <c r="M87" s="134" t="s">
        <v>19</v>
      </c>
      <c r="N87" s="135" t="s">
        <v>47</v>
      </c>
      <c r="P87" s="136">
        <f>O87*H87</f>
        <v>0</v>
      </c>
      <c r="Q87" s="136">
        <v>0</v>
      </c>
      <c r="R87" s="136">
        <f>Q87*H87</f>
        <v>0</v>
      </c>
      <c r="S87" s="136">
        <v>0</v>
      </c>
      <c r="T87" s="137">
        <f>S87*H87</f>
        <v>0</v>
      </c>
      <c r="AR87" s="138" t="s">
        <v>130</v>
      </c>
      <c r="AT87" s="138" t="s">
        <v>125</v>
      </c>
      <c r="AU87" s="138" t="s">
        <v>85</v>
      </c>
      <c r="AY87" s="17" t="s">
        <v>123</v>
      </c>
      <c r="BE87" s="139">
        <f>IF(N87="základní",J87,0)</f>
        <v>0</v>
      </c>
      <c r="BF87" s="139">
        <f>IF(N87="snížená",J87,0)</f>
        <v>0</v>
      </c>
      <c r="BG87" s="139">
        <f>IF(N87="zákl. přenesená",J87,0)</f>
        <v>0</v>
      </c>
      <c r="BH87" s="139">
        <f>IF(N87="sníž. přenesená",J87,0)</f>
        <v>0</v>
      </c>
      <c r="BI87" s="139">
        <f>IF(N87="nulová",J87,0)</f>
        <v>0</v>
      </c>
      <c r="BJ87" s="17" t="s">
        <v>83</v>
      </c>
      <c r="BK87" s="139">
        <f>ROUND(I87*H87,2)</f>
        <v>0</v>
      </c>
      <c r="BL87" s="17" t="s">
        <v>130</v>
      </c>
      <c r="BM87" s="138" t="s">
        <v>480</v>
      </c>
    </row>
    <row r="88" spans="2:65" s="1" customFormat="1" ht="11.25">
      <c r="B88" s="32"/>
      <c r="D88" s="140" t="s">
        <v>132</v>
      </c>
      <c r="F88" s="141" t="s">
        <v>481</v>
      </c>
      <c r="I88" s="142"/>
      <c r="L88" s="32"/>
      <c r="M88" s="143"/>
      <c r="T88" s="53"/>
      <c r="AT88" s="17" t="s">
        <v>132</v>
      </c>
      <c r="AU88" s="17" t="s">
        <v>85</v>
      </c>
    </row>
    <row r="89" spans="2:65" s="12" customFormat="1" ht="11.25">
      <c r="B89" s="144"/>
      <c r="D89" s="145" t="s">
        <v>134</v>
      </c>
      <c r="E89" s="146" t="s">
        <v>19</v>
      </c>
      <c r="F89" s="147" t="s">
        <v>482</v>
      </c>
      <c r="H89" s="146" t="s">
        <v>19</v>
      </c>
      <c r="I89" s="148"/>
      <c r="L89" s="144"/>
      <c r="M89" s="149"/>
      <c r="T89" s="150"/>
      <c r="AT89" s="146" t="s">
        <v>134</v>
      </c>
      <c r="AU89" s="146" t="s">
        <v>85</v>
      </c>
      <c r="AV89" s="12" t="s">
        <v>83</v>
      </c>
      <c r="AW89" s="12" t="s">
        <v>37</v>
      </c>
      <c r="AX89" s="12" t="s">
        <v>76</v>
      </c>
      <c r="AY89" s="146" t="s">
        <v>123</v>
      </c>
    </row>
    <row r="90" spans="2:65" s="13" customFormat="1" ht="11.25">
      <c r="B90" s="151"/>
      <c r="D90" s="145" t="s">
        <v>134</v>
      </c>
      <c r="E90" s="152" t="s">
        <v>19</v>
      </c>
      <c r="F90" s="153" t="s">
        <v>83</v>
      </c>
      <c r="H90" s="154">
        <v>1</v>
      </c>
      <c r="I90" s="155"/>
      <c r="L90" s="151"/>
      <c r="M90" s="156"/>
      <c r="T90" s="157"/>
      <c r="AT90" s="152" t="s">
        <v>134</v>
      </c>
      <c r="AU90" s="152" t="s">
        <v>85</v>
      </c>
      <c r="AV90" s="13" t="s">
        <v>85</v>
      </c>
      <c r="AW90" s="13" t="s">
        <v>37</v>
      </c>
      <c r="AX90" s="13" t="s">
        <v>76</v>
      </c>
      <c r="AY90" s="152" t="s">
        <v>123</v>
      </c>
    </row>
    <row r="91" spans="2:65" s="14" customFormat="1" ht="11.25">
      <c r="B91" s="158"/>
      <c r="D91" s="145" t="s">
        <v>134</v>
      </c>
      <c r="E91" s="159" t="s">
        <v>19</v>
      </c>
      <c r="F91" s="160" t="s">
        <v>138</v>
      </c>
      <c r="H91" s="161">
        <v>1</v>
      </c>
      <c r="I91" s="162"/>
      <c r="L91" s="158"/>
      <c r="M91" s="163"/>
      <c r="T91" s="164"/>
      <c r="AT91" s="159" t="s">
        <v>134</v>
      </c>
      <c r="AU91" s="159" t="s">
        <v>85</v>
      </c>
      <c r="AV91" s="14" t="s">
        <v>130</v>
      </c>
      <c r="AW91" s="14" t="s">
        <v>37</v>
      </c>
      <c r="AX91" s="14" t="s">
        <v>83</v>
      </c>
      <c r="AY91" s="159" t="s">
        <v>123</v>
      </c>
    </row>
    <row r="92" spans="2:65" s="1" customFormat="1" ht="16.5" customHeight="1">
      <c r="B92" s="32"/>
      <c r="C92" s="127" t="s">
        <v>85</v>
      </c>
      <c r="D92" s="127" t="s">
        <v>125</v>
      </c>
      <c r="E92" s="128" t="s">
        <v>483</v>
      </c>
      <c r="F92" s="129" t="s">
        <v>484</v>
      </c>
      <c r="G92" s="130" t="s">
        <v>269</v>
      </c>
      <c r="H92" s="131">
        <v>1</v>
      </c>
      <c r="I92" s="132"/>
      <c r="J92" s="133">
        <f>ROUND(I92*H92,2)</f>
        <v>0</v>
      </c>
      <c r="K92" s="129" t="s">
        <v>129</v>
      </c>
      <c r="L92" s="32"/>
      <c r="M92" s="134" t="s">
        <v>19</v>
      </c>
      <c r="N92" s="135" t="s">
        <v>47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130</v>
      </c>
      <c r="AT92" s="138" t="s">
        <v>125</v>
      </c>
      <c r="AU92" s="138" t="s">
        <v>85</v>
      </c>
      <c r="AY92" s="17" t="s">
        <v>123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83</v>
      </c>
      <c r="BK92" s="139">
        <f>ROUND(I92*H92,2)</f>
        <v>0</v>
      </c>
      <c r="BL92" s="17" t="s">
        <v>130</v>
      </c>
      <c r="BM92" s="138" t="s">
        <v>485</v>
      </c>
    </row>
    <row r="93" spans="2:65" s="1" customFormat="1" ht="11.25">
      <c r="B93" s="32"/>
      <c r="D93" s="140" t="s">
        <v>132</v>
      </c>
      <c r="F93" s="141" t="s">
        <v>486</v>
      </c>
      <c r="I93" s="142"/>
      <c r="L93" s="32"/>
      <c r="M93" s="143"/>
      <c r="T93" s="53"/>
      <c r="AT93" s="17" t="s">
        <v>132</v>
      </c>
      <c r="AU93" s="17" t="s">
        <v>85</v>
      </c>
    </row>
    <row r="94" spans="2:65" s="12" customFormat="1" ht="11.25">
      <c r="B94" s="144"/>
      <c r="D94" s="145" t="s">
        <v>134</v>
      </c>
      <c r="E94" s="146" t="s">
        <v>19</v>
      </c>
      <c r="F94" s="147" t="s">
        <v>487</v>
      </c>
      <c r="H94" s="146" t="s">
        <v>19</v>
      </c>
      <c r="I94" s="148"/>
      <c r="L94" s="144"/>
      <c r="M94" s="149"/>
      <c r="T94" s="150"/>
      <c r="AT94" s="146" t="s">
        <v>134</v>
      </c>
      <c r="AU94" s="146" t="s">
        <v>85</v>
      </c>
      <c r="AV94" s="12" t="s">
        <v>83</v>
      </c>
      <c r="AW94" s="12" t="s">
        <v>37</v>
      </c>
      <c r="AX94" s="12" t="s">
        <v>76</v>
      </c>
      <c r="AY94" s="146" t="s">
        <v>123</v>
      </c>
    </row>
    <row r="95" spans="2:65" s="13" customFormat="1" ht="11.25">
      <c r="B95" s="151"/>
      <c r="D95" s="145" t="s">
        <v>134</v>
      </c>
      <c r="E95" s="152" t="s">
        <v>19</v>
      </c>
      <c r="F95" s="153" t="s">
        <v>83</v>
      </c>
      <c r="H95" s="154">
        <v>1</v>
      </c>
      <c r="I95" s="155"/>
      <c r="L95" s="151"/>
      <c r="M95" s="156"/>
      <c r="T95" s="157"/>
      <c r="AT95" s="152" t="s">
        <v>134</v>
      </c>
      <c r="AU95" s="152" t="s">
        <v>85</v>
      </c>
      <c r="AV95" s="13" t="s">
        <v>85</v>
      </c>
      <c r="AW95" s="13" t="s">
        <v>37</v>
      </c>
      <c r="AX95" s="13" t="s">
        <v>76</v>
      </c>
      <c r="AY95" s="152" t="s">
        <v>123</v>
      </c>
    </row>
    <row r="96" spans="2:65" s="14" customFormat="1" ht="11.25">
      <c r="B96" s="158"/>
      <c r="D96" s="145" t="s">
        <v>134</v>
      </c>
      <c r="E96" s="159" t="s">
        <v>19</v>
      </c>
      <c r="F96" s="160" t="s">
        <v>138</v>
      </c>
      <c r="H96" s="161">
        <v>1</v>
      </c>
      <c r="I96" s="162"/>
      <c r="L96" s="158"/>
      <c r="M96" s="163"/>
      <c r="T96" s="164"/>
      <c r="AT96" s="159" t="s">
        <v>134</v>
      </c>
      <c r="AU96" s="159" t="s">
        <v>85</v>
      </c>
      <c r="AV96" s="14" t="s">
        <v>130</v>
      </c>
      <c r="AW96" s="14" t="s">
        <v>37</v>
      </c>
      <c r="AX96" s="14" t="s">
        <v>83</v>
      </c>
      <c r="AY96" s="159" t="s">
        <v>123</v>
      </c>
    </row>
    <row r="97" spans="2:65" s="11" customFormat="1" ht="22.9" customHeight="1">
      <c r="B97" s="115"/>
      <c r="D97" s="116" t="s">
        <v>75</v>
      </c>
      <c r="E97" s="125" t="s">
        <v>488</v>
      </c>
      <c r="F97" s="125" t="s">
        <v>489</v>
      </c>
      <c r="I97" s="118"/>
      <c r="J97" s="126">
        <f>BK97</f>
        <v>0</v>
      </c>
      <c r="L97" s="115"/>
      <c r="M97" s="120"/>
      <c r="P97" s="121">
        <f>SUM(P98:P115)</f>
        <v>0</v>
      </c>
      <c r="R97" s="121">
        <f>SUM(R98:R115)</f>
        <v>0</v>
      </c>
      <c r="T97" s="122">
        <f>SUM(T98:T115)</f>
        <v>0</v>
      </c>
      <c r="AR97" s="116" t="s">
        <v>157</v>
      </c>
      <c r="AT97" s="123" t="s">
        <v>75</v>
      </c>
      <c r="AU97" s="123" t="s">
        <v>83</v>
      </c>
      <c r="AY97" s="116" t="s">
        <v>123</v>
      </c>
      <c r="BK97" s="124">
        <f>SUM(BK98:BK115)</f>
        <v>0</v>
      </c>
    </row>
    <row r="98" spans="2:65" s="1" customFormat="1" ht="16.5" customHeight="1">
      <c r="B98" s="32"/>
      <c r="C98" s="127" t="s">
        <v>144</v>
      </c>
      <c r="D98" s="127" t="s">
        <v>125</v>
      </c>
      <c r="E98" s="128" t="s">
        <v>490</v>
      </c>
      <c r="F98" s="129" t="s">
        <v>489</v>
      </c>
      <c r="G98" s="130" t="s">
        <v>269</v>
      </c>
      <c r="H98" s="131">
        <v>1</v>
      </c>
      <c r="I98" s="132"/>
      <c r="J98" s="133">
        <f>ROUND(I98*H98,2)</f>
        <v>0</v>
      </c>
      <c r="K98" s="129" t="s">
        <v>129</v>
      </c>
      <c r="L98" s="32"/>
      <c r="M98" s="134" t="s">
        <v>19</v>
      </c>
      <c r="N98" s="135" t="s">
        <v>47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130</v>
      </c>
      <c r="AT98" s="138" t="s">
        <v>125</v>
      </c>
      <c r="AU98" s="138" t="s">
        <v>85</v>
      </c>
      <c r="AY98" s="17" t="s">
        <v>123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83</v>
      </c>
      <c r="BK98" s="139">
        <f>ROUND(I98*H98,2)</f>
        <v>0</v>
      </c>
      <c r="BL98" s="17" t="s">
        <v>130</v>
      </c>
      <c r="BM98" s="138" t="s">
        <v>491</v>
      </c>
    </row>
    <row r="99" spans="2:65" s="1" customFormat="1" ht="11.25">
      <c r="B99" s="32"/>
      <c r="D99" s="140" t="s">
        <v>132</v>
      </c>
      <c r="F99" s="141" t="s">
        <v>492</v>
      </c>
      <c r="I99" s="142"/>
      <c r="L99" s="32"/>
      <c r="M99" s="143"/>
      <c r="T99" s="53"/>
      <c r="AT99" s="17" t="s">
        <v>132</v>
      </c>
      <c r="AU99" s="17" t="s">
        <v>85</v>
      </c>
    </row>
    <row r="100" spans="2:65" s="1" customFormat="1" ht="58.5">
      <c r="B100" s="32"/>
      <c r="D100" s="145" t="s">
        <v>272</v>
      </c>
      <c r="F100" s="175" t="s">
        <v>493</v>
      </c>
      <c r="I100" s="142"/>
      <c r="L100" s="32"/>
      <c r="M100" s="143"/>
      <c r="T100" s="53"/>
      <c r="AT100" s="17" t="s">
        <v>272</v>
      </c>
      <c r="AU100" s="17" t="s">
        <v>85</v>
      </c>
    </row>
    <row r="101" spans="2:65" s="12" customFormat="1" ht="22.5">
      <c r="B101" s="144"/>
      <c r="D101" s="145" t="s">
        <v>134</v>
      </c>
      <c r="E101" s="146" t="s">
        <v>19</v>
      </c>
      <c r="F101" s="147" t="s">
        <v>494</v>
      </c>
      <c r="H101" s="146" t="s">
        <v>19</v>
      </c>
      <c r="I101" s="148"/>
      <c r="L101" s="144"/>
      <c r="M101" s="149"/>
      <c r="T101" s="150"/>
      <c r="AT101" s="146" t="s">
        <v>134</v>
      </c>
      <c r="AU101" s="146" t="s">
        <v>85</v>
      </c>
      <c r="AV101" s="12" t="s">
        <v>83</v>
      </c>
      <c r="AW101" s="12" t="s">
        <v>37</v>
      </c>
      <c r="AX101" s="12" t="s">
        <v>76</v>
      </c>
      <c r="AY101" s="146" t="s">
        <v>123</v>
      </c>
    </row>
    <row r="102" spans="2:65" s="13" customFormat="1" ht="11.25">
      <c r="B102" s="151"/>
      <c r="D102" s="145" t="s">
        <v>134</v>
      </c>
      <c r="E102" s="152" t="s">
        <v>19</v>
      </c>
      <c r="F102" s="153" t="s">
        <v>83</v>
      </c>
      <c r="H102" s="154">
        <v>1</v>
      </c>
      <c r="I102" s="155"/>
      <c r="L102" s="151"/>
      <c r="M102" s="156"/>
      <c r="T102" s="157"/>
      <c r="AT102" s="152" t="s">
        <v>134</v>
      </c>
      <c r="AU102" s="152" t="s">
        <v>85</v>
      </c>
      <c r="AV102" s="13" t="s">
        <v>85</v>
      </c>
      <c r="AW102" s="13" t="s">
        <v>37</v>
      </c>
      <c r="AX102" s="13" t="s">
        <v>76</v>
      </c>
      <c r="AY102" s="152" t="s">
        <v>123</v>
      </c>
    </row>
    <row r="103" spans="2:65" s="14" customFormat="1" ht="11.25">
      <c r="B103" s="158"/>
      <c r="D103" s="145" t="s">
        <v>134</v>
      </c>
      <c r="E103" s="159" t="s">
        <v>19</v>
      </c>
      <c r="F103" s="160" t="s">
        <v>138</v>
      </c>
      <c r="H103" s="161">
        <v>1</v>
      </c>
      <c r="I103" s="162"/>
      <c r="L103" s="158"/>
      <c r="M103" s="163"/>
      <c r="T103" s="164"/>
      <c r="AT103" s="159" t="s">
        <v>134</v>
      </c>
      <c r="AU103" s="159" t="s">
        <v>85</v>
      </c>
      <c r="AV103" s="14" t="s">
        <v>130</v>
      </c>
      <c r="AW103" s="14" t="s">
        <v>37</v>
      </c>
      <c r="AX103" s="14" t="s">
        <v>83</v>
      </c>
      <c r="AY103" s="159" t="s">
        <v>123</v>
      </c>
    </row>
    <row r="104" spans="2:65" s="1" customFormat="1" ht="16.5" customHeight="1">
      <c r="B104" s="32"/>
      <c r="C104" s="127" t="s">
        <v>130</v>
      </c>
      <c r="D104" s="127" t="s">
        <v>125</v>
      </c>
      <c r="E104" s="128" t="s">
        <v>495</v>
      </c>
      <c r="F104" s="129" t="s">
        <v>496</v>
      </c>
      <c r="G104" s="130" t="s">
        <v>269</v>
      </c>
      <c r="H104" s="131">
        <v>1</v>
      </c>
      <c r="I104" s="132"/>
      <c r="J104" s="133">
        <f>ROUND(I104*H104,2)</f>
        <v>0</v>
      </c>
      <c r="K104" s="129" t="s">
        <v>129</v>
      </c>
      <c r="L104" s="32"/>
      <c r="M104" s="134" t="s">
        <v>19</v>
      </c>
      <c r="N104" s="135" t="s">
        <v>47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130</v>
      </c>
      <c r="AT104" s="138" t="s">
        <v>125</v>
      </c>
      <c r="AU104" s="138" t="s">
        <v>85</v>
      </c>
      <c r="AY104" s="17" t="s">
        <v>123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83</v>
      </c>
      <c r="BK104" s="139">
        <f>ROUND(I104*H104,2)</f>
        <v>0</v>
      </c>
      <c r="BL104" s="17" t="s">
        <v>130</v>
      </c>
      <c r="BM104" s="138" t="s">
        <v>497</v>
      </c>
    </row>
    <row r="105" spans="2:65" s="1" customFormat="1" ht="11.25">
      <c r="B105" s="32"/>
      <c r="D105" s="140" t="s">
        <v>132</v>
      </c>
      <c r="F105" s="141" t="s">
        <v>498</v>
      </c>
      <c r="I105" s="142"/>
      <c r="L105" s="32"/>
      <c r="M105" s="143"/>
      <c r="T105" s="53"/>
      <c r="AT105" s="17" t="s">
        <v>132</v>
      </c>
      <c r="AU105" s="17" t="s">
        <v>85</v>
      </c>
    </row>
    <row r="106" spans="2:65" s="1" customFormat="1" ht="58.5">
      <c r="B106" s="32"/>
      <c r="D106" s="145" t="s">
        <v>272</v>
      </c>
      <c r="F106" s="175" t="s">
        <v>499</v>
      </c>
      <c r="I106" s="142"/>
      <c r="L106" s="32"/>
      <c r="M106" s="143"/>
      <c r="T106" s="53"/>
      <c r="AT106" s="17" t="s">
        <v>272</v>
      </c>
      <c r="AU106" s="17" t="s">
        <v>85</v>
      </c>
    </row>
    <row r="107" spans="2:65" s="12" customFormat="1" ht="11.25">
      <c r="B107" s="144"/>
      <c r="D107" s="145" t="s">
        <v>134</v>
      </c>
      <c r="E107" s="146" t="s">
        <v>19</v>
      </c>
      <c r="F107" s="147" t="s">
        <v>500</v>
      </c>
      <c r="H107" s="146" t="s">
        <v>19</v>
      </c>
      <c r="I107" s="148"/>
      <c r="L107" s="144"/>
      <c r="M107" s="149"/>
      <c r="T107" s="150"/>
      <c r="AT107" s="146" t="s">
        <v>134</v>
      </c>
      <c r="AU107" s="146" t="s">
        <v>85</v>
      </c>
      <c r="AV107" s="12" t="s">
        <v>83</v>
      </c>
      <c r="AW107" s="12" t="s">
        <v>37</v>
      </c>
      <c r="AX107" s="12" t="s">
        <v>76</v>
      </c>
      <c r="AY107" s="146" t="s">
        <v>123</v>
      </c>
    </row>
    <row r="108" spans="2:65" s="13" customFormat="1" ht="11.25">
      <c r="B108" s="151"/>
      <c r="D108" s="145" t="s">
        <v>134</v>
      </c>
      <c r="E108" s="152" t="s">
        <v>19</v>
      </c>
      <c r="F108" s="153" t="s">
        <v>83</v>
      </c>
      <c r="H108" s="154">
        <v>1</v>
      </c>
      <c r="I108" s="155"/>
      <c r="L108" s="151"/>
      <c r="M108" s="156"/>
      <c r="T108" s="157"/>
      <c r="AT108" s="152" t="s">
        <v>134</v>
      </c>
      <c r="AU108" s="152" t="s">
        <v>85</v>
      </c>
      <c r="AV108" s="13" t="s">
        <v>85</v>
      </c>
      <c r="AW108" s="13" t="s">
        <v>37</v>
      </c>
      <c r="AX108" s="13" t="s">
        <v>76</v>
      </c>
      <c r="AY108" s="152" t="s">
        <v>123</v>
      </c>
    </row>
    <row r="109" spans="2:65" s="14" customFormat="1" ht="11.25">
      <c r="B109" s="158"/>
      <c r="D109" s="145" t="s">
        <v>134</v>
      </c>
      <c r="E109" s="159" t="s">
        <v>19</v>
      </c>
      <c r="F109" s="160" t="s">
        <v>138</v>
      </c>
      <c r="H109" s="161">
        <v>1</v>
      </c>
      <c r="I109" s="162"/>
      <c r="L109" s="158"/>
      <c r="M109" s="163"/>
      <c r="T109" s="164"/>
      <c r="AT109" s="159" t="s">
        <v>134</v>
      </c>
      <c r="AU109" s="159" t="s">
        <v>85</v>
      </c>
      <c r="AV109" s="14" t="s">
        <v>130</v>
      </c>
      <c r="AW109" s="14" t="s">
        <v>37</v>
      </c>
      <c r="AX109" s="14" t="s">
        <v>83</v>
      </c>
      <c r="AY109" s="159" t="s">
        <v>123</v>
      </c>
    </row>
    <row r="110" spans="2:65" s="1" customFormat="1" ht="16.5" customHeight="1">
      <c r="B110" s="32"/>
      <c r="C110" s="127" t="s">
        <v>157</v>
      </c>
      <c r="D110" s="127" t="s">
        <v>125</v>
      </c>
      <c r="E110" s="128" t="s">
        <v>501</v>
      </c>
      <c r="F110" s="129" t="s">
        <v>502</v>
      </c>
      <c r="G110" s="130" t="s">
        <v>269</v>
      </c>
      <c r="H110" s="131">
        <v>1</v>
      </c>
      <c r="I110" s="132"/>
      <c r="J110" s="133">
        <f>ROUND(I110*H110,2)</f>
        <v>0</v>
      </c>
      <c r="K110" s="129" t="s">
        <v>129</v>
      </c>
      <c r="L110" s="32"/>
      <c r="M110" s="134" t="s">
        <v>19</v>
      </c>
      <c r="N110" s="135" t="s">
        <v>47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130</v>
      </c>
      <c r="AT110" s="138" t="s">
        <v>125</v>
      </c>
      <c r="AU110" s="138" t="s">
        <v>85</v>
      </c>
      <c r="AY110" s="17" t="s">
        <v>123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83</v>
      </c>
      <c r="BK110" s="139">
        <f>ROUND(I110*H110,2)</f>
        <v>0</v>
      </c>
      <c r="BL110" s="17" t="s">
        <v>130</v>
      </c>
      <c r="BM110" s="138" t="s">
        <v>503</v>
      </c>
    </row>
    <row r="111" spans="2:65" s="1" customFormat="1" ht="11.25">
      <c r="B111" s="32"/>
      <c r="D111" s="140" t="s">
        <v>132</v>
      </c>
      <c r="F111" s="141" t="s">
        <v>504</v>
      </c>
      <c r="I111" s="142"/>
      <c r="L111" s="32"/>
      <c r="M111" s="143"/>
      <c r="T111" s="53"/>
      <c r="AT111" s="17" t="s">
        <v>132</v>
      </c>
      <c r="AU111" s="17" t="s">
        <v>85</v>
      </c>
    </row>
    <row r="112" spans="2:65" s="1" customFormat="1" ht="48.75">
      <c r="B112" s="32"/>
      <c r="D112" s="145" t="s">
        <v>272</v>
      </c>
      <c r="F112" s="175" t="s">
        <v>505</v>
      </c>
      <c r="I112" s="142"/>
      <c r="L112" s="32"/>
      <c r="M112" s="143"/>
      <c r="T112" s="53"/>
      <c r="AT112" s="17" t="s">
        <v>272</v>
      </c>
      <c r="AU112" s="17" t="s">
        <v>85</v>
      </c>
    </row>
    <row r="113" spans="2:65" s="12" customFormat="1" ht="11.25">
      <c r="B113" s="144"/>
      <c r="D113" s="145" t="s">
        <v>134</v>
      </c>
      <c r="E113" s="146" t="s">
        <v>19</v>
      </c>
      <c r="F113" s="147" t="s">
        <v>506</v>
      </c>
      <c r="H113" s="146" t="s">
        <v>19</v>
      </c>
      <c r="I113" s="148"/>
      <c r="L113" s="144"/>
      <c r="M113" s="149"/>
      <c r="T113" s="150"/>
      <c r="AT113" s="146" t="s">
        <v>134</v>
      </c>
      <c r="AU113" s="146" t="s">
        <v>85</v>
      </c>
      <c r="AV113" s="12" t="s">
        <v>83</v>
      </c>
      <c r="AW113" s="12" t="s">
        <v>37</v>
      </c>
      <c r="AX113" s="12" t="s">
        <v>76</v>
      </c>
      <c r="AY113" s="146" t="s">
        <v>123</v>
      </c>
    </row>
    <row r="114" spans="2:65" s="13" customFormat="1" ht="11.25">
      <c r="B114" s="151"/>
      <c r="D114" s="145" t="s">
        <v>134</v>
      </c>
      <c r="E114" s="152" t="s">
        <v>19</v>
      </c>
      <c r="F114" s="153" t="s">
        <v>83</v>
      </c>
      <c r="H114" s="154">
        <v>1</v>
      </c>
      <c r="I114" s="155"/>
      <c r="L114" s="151"/>
      <c r="M114" s="156"/>
      <c r="T114" s="157"/>
      <c r="AT114" s="152" t="s">
        <v>134</v>
      </c>
      <c r="AU114" s="152" t="s">
        <v>85</v>
      </c>
      <c r="AV114" s="13" t="s">
        <v>85</v>
      </c>
      <c r="AW114" s="13" t="s">
        <v>37</v>
      </c>
      <c r="AX114" s="13" t="s">
        <v>76</v>
      </c>
      <c r="AY114" s="152" t="s">
        <v>123</v>
      </c>
    </row>
    <row r="115" spans="2:65" s="14" customFormat="1" ht="11.25">
      <c r="B115" s="158"/>
      <c r="D115" s="145" t="s">
        <v>134</v>
      </c>
      <c r="E115" s="159" t="s">
        <v>19</v>
      </c>
      <c r="F115" s="160" t="s">
        <v>138</v>
      </c>
      <c r="H115" s="161">
        <v>1</v>
      </c>
      <c r="I115" s="162"/>
      <c r="L115" s="158"/>
      <c r="M115" s="163"/>
      <c r="T115" s="164"/>
      <c r="AT115" s="159" t="s">
        <v>134</v>
      </c>
      <c r="AU115" s="159" t="s">
        <v>85</v>
      </c>
      <c r="AV115" s="14" t="s">
        <v>130</v>
      </c>
      <c r="AW115" s="14" t="s">
        <v>37</v>
      </c>
      <c r="AX115" s="14" t="s">
        <v>83</v>
      </c>
      <c r="AY115" s="159" t="s">
        <v>123</v>
      </c>
    </row>
    <row r="116" spans="2:65" s="11" customFormat="1" ht="22.9" customHeight="1">
      <c r="B116" s="115"/>
      <c r="D116" s="116" t="s">
        <v>75</v>
      </c>
      <c r="E116" s="125" t="s">
        <v>507</v>
      </c>
      <c r="F116" s="125" t="s">
        <v>508</v>
      </c>
      <c r="I116" s="118"/>
      <c r="J116" s="126">
        <f>BK116</f>
        <v>0</v>
      </c>
      <c r="L116" s="115"/>
      <c r="M116" s="120"/>
      <c r="P116" s="121">
        <f>SUM(P117:P134)</f>
        <v>0</v>
      </c>
      <c r="R116" s="121">
        <f>SUM(R117:R134)</f>
        <v>0</v>
      </c>
      <c r="T116" s="122">
        <f>SUM(T117:T134)</f>
        <v>0</v>
      </c>
      <c r="AR116" s="116" t="s">
        <v>157</v>
      </c>
      <c r="AT116" s="123" t="s">
        <v>75</v>
      </c>
      <c r="AU116" s="123" t="s">
        <v>83</v>
      </c>
      <c r="AY116" s="116" t="s">
        <v>123</v>
      </c>
      <c r="BK116" s="124">
        <f>SUM(BK117:BK134)</f>
        <v>0</v>
      </c>
    </row>
    <row r="117" spans="2:65" s="1" customFormat="1" ht="16.5" customHeight="1">
      <c r="B117" s="32"/>
      <c r="C117" s="127" t="s">
        <v>166</v>
      </c>
      <c r="D117" s="127" t="s">
        <v>125</v>
      </c>
      <c r="E117" s="128" t="s">
        <v>509</v>
      </c>
      <c r="F117" s="129" t="s">
        <v>510</v>
      </c>
      <c r="G117" s="130" t="s">
        <v>269</v>
      </c>
      <c r="H117" s="131">
        <v>1</v>
      </c>
      <c r="I117" s="132"/>
      <c r="J117" s="133">
        <f>ROUND(I117*H117,2)</f>
        <v>0</v>
      </c>
      <c r="K117" s="129" t="s">
        <v>129</v>
      </c>
      <c r="L117" s="32"/>
      <c r="M117" s="134" t="s">
        <v>19</v>
      </c>
      <c r="N117" s="135" t="s">
        <v>47</v>
      </c>
      <c r="P117" s="136">
        <f>O117*H117</f>
        <v>0</v>
      </c>
      <c r="Q117" s="136">
        <v>0</v>
      </c>
      <c r="R117" s="136">
        <f>Q117*H117</f>
        <v>0</v>
      </c>
      <c r="S117" s="136">
        <v>0</v>
      </c>
      <c r="T117" s="137">
        <f>S117*H117</f>
        <v>0</v>
      </c>
      <c r="AR117" s="138" t="s">
        <v>130</v>
      </c>
      <c r="AT117" s="138" t="s">
        <v>125</v>
      </c>
      <c r="AU117" s="138" t="s">
        <v>85</v>
      </c>
      <c r="AY117" s="17" t="s">
        <v>123</v>
      </c>
      <c r="BE117" s="139">
        <f>IF(N117="základní",J117,0)</f>
        <v>0</v>
      </c>
      <c r="BF117" s="139">
        <f>IF(N117="snížená",J117,0)</f>
        <v>0</v>
      </c>
      <c r="BG117" s="139">
        <f>IF(N117="zákl. přenesená",J117,0)</f>
        <v>0</v>
      </c>
      <c r="BH117" s="139">
        <f>IF(N117="sníž. přenesená",J117,0)</f>
        <v>0</v>
      </c>
      <c r="BI117" s="139">
        <f>IF(N117="nulová",J117,0)</f>
        <v>0</v>
      </c>
      <c r="BJ117" s="17" t="s">
        <v>83</v>
      </c>
      <c r="BK117" s="139">
        <f>ROUND(I117*H117,2)</f>
        <v>0</v>
      </c>
      <c r="BL117" s="17" t="s">
        <v>130</v>
      </c>
      <c r="BM117" s="138" t="s">
        <v>511</v>
      </c>
    </row>
    <row r="118" spans="2:65" s="1" customFormat="1" ht="11.25">
      <c r="B118" s="32"/>
      <c r="D118" s="140" t="s">
        <v>132</v>
      </c>
      <c r="F118" s="141" t="s">
        <v>512</v>
      </c>
      <c r="I118" s="142"/>
      <c r="L118" s="32"/>
      <c r="M118" s="143"/>
      <c r="T118" s="53"/>
      <c r="AT118" s="17" t="s">
        <v>132</v>
      </c>
      <c r="AU118" s="17" t="s">
        <v>85</v>
      </c>
    </row>
    <row r="119" spans="2:65" s="1" customFormat="1" ht="39">
      <c r="B119" s="32"/>
      <c r="D119" s="145" t="s">
        <v>272</v>
      </c>
      <c r="F119" s="175" t="s">
        <v>513</v>
      </c>
      <c r="I119" s="142"/>
      <c r="L119" s="32"/>
      <c r="M119" s="143"/>
      <c r="T119" s="53"/>
      <c r="AT119" s="17" t="s">
        <v>272</v>
      </c>
      <c r="AU119" s="17" t="s">
        <v>85</v>
      </c>
    </row>
    <row r="120" spans="2:65" s="12" customFormat="1" ht="33.75">
      <c r="B120" s="144"/>
      <c r="D120" s="145" t="s">
        <v>134</v>
      </c>
      <c r="E120" s="146" t="s">
        <v>19</v>
      </c>
      <c r="F120" s="147" t="s">
        <v>514</v>
      </c>
      <c r="H120" s="146" t="s">
        <v>19</v>
      </c>
      <c r="I120" s="148"/>
      <c r="L120" s="144"/>
      <c r="M120" s="149"/>
      <c r="T120" s="150"/>
      <c r="AT120" s="146" t="s">
        <v>134</v>
      </c>
      <c r="AU120" s="146" t="s">
        <v>85</v>
      </c>
      <c r="AV120" s="12" t="s">
        <v>83</v>
      </c>
      <c r="AW120" s="12" t="s">
        <v>37</v>
      </c>
      <c r="AX120" s="12" t="s">
        <v>76</v>
      </c>
      <c r="AY120" s="146" t="s">
        <v>123</v>
      </c>
    </row>
    <row r="121" spans="2:65" s="13" customFormat="1" ht="11.25">
      <c r="B121" s="151"/>
      <c r="D121" s="145" t="s">
        <v>134</v>
      </c>
      <c r="E121" s="152" t="s">
        <v>19</v>
      </c>
      <c r="F121" s="153" t="s">
        <v>83</v>
      </c>
      <c r="H121" s="154">
        <v>1</v>
      </c>
      <c r="I121" s="155"/>
      <c r="L121" s="151"/>
      <c r="M121" s="156"/>
      <c r="T121" s="157"/>
      <c r="AT121" s="152" t="s">
        <v>134</v>
      </c>
      <c r="AU121" s="152" t="s">
        <v>85</v>
      </c>
      <c r="AV121" s="13" t="s">
        <v>85</v>
      </c>
      <c r="AW121" s="13" t="s">
        <v>37</v>
      </c>
      <c r="AX121" s="13" t="s">
        <v>76</v>
      </c>
      <c r="AY121" s="152" t="s">
        <v>123</v>
      </c>
    </row>
    <row r="122" spans="2:65" s="14" customFormat="1" ht="11.25">
      <c r="B122" s="158"/>
      <c r="D122" s="145" t="s">
        <v>134</v>
      </c>
      <c r="E122" s="159" t="s">
        <v>19</v>
      </c>
      <c r="F122" s="160" t="s">
        <v>138</v>
      </c>
      <c r="H122" s="161">
        <v>1</v>
      </c>
      <c r="I122" s="162"/>
      <c r="L122" s="158"/>
      <c r="M122" s="163"/>
      <c r="T122" s="164"/>
      <c r="AT122" s="159" t="s">
        <v>134</v>
      </c>
      <c r="AU122" s="159" t="s">
        <v>85</v>
      </c>
      <c r="AV122" s="14" t="s">
        <v>130</v>
      </c>
      <c r="AW122" s="14" t="s">
        <v>37</v>
      </c>
      <c r="AX122" s="14" t="s">
        <v>83</v>
      </c>
      <c r="AY122" s="159" t="s">
        <v>123</v>
      </c>
    </row>
    <row r="123" spans="2:65" s="1" customFormat="1" ht="16.5" customHeight="1">
      <c r="B123" s="32"/>
      <c r="C123" s="127" t="s">
        <v>172</v>
      </c>
      <c r="D123" s="127" t="s">
        <v>125</v>
      </c>
      <c r="E123" s="128" t="s">
        <v>515</v>
      </c>
      <c r="F123" s="129" t="s">
        <v>516</v>
      </c>
      <c r="G123" s="130" t="s">
        <v>269</v>
      </c>
      <c r="H123" s="131">
        <v>1</v>
      </c>
      <c r="I123" s="132"/>
      <c r="J123" s="133">
        <f>ROUND(I123*H123,2)</f>
        <v>0</v>
      </c>
      <c r="K123" s="129" t="s">
        <v>129</v>
      </c>
      <c r="L123" s="32"/>
      <c r="M123" s="134" t="s">
        <v>19</v>
      </c>
      <c r="N123" s="135" t="s">
        <v>47</v>
      </c>
      <c r="P123" s="136">
        <f>O123*H123</f>
        <v>0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AR123" s="138" t="s">
        <v>130</v>
      </c>
      <c r="AT123" s="138" t="s">
        <v>125</v>
      </c>
      <c r="AU123" s="138" t="s">
        <v>85</v>
      </c>
      <c r="AY123" s="17" t="s">
        <v>123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7" t="s">
        <v>83</v>
      </c>
      <c r="BK123" s="139">
        <f>ROUND(I123*H123,2)</f>
        <v>0</v>
      </c>
      <c r="BL123" s="17" t="s">
        <v>130</v>
      </c>
      <c r="BM123" s="138" t="s">
        <v>517</v>
      </c>
    </row>
    <row r="124" spans="2:65" s="1" customFormat="1" ht="11.25">
      <c r="B124" s="32"/>
      <c r="D124" s="140" t="s">
        <v>132</v>
      </c>
      <c r="F124" s="141" t="s">
        <v>518</v>
      </c>
      <c r="I124" s="142"/>
      <c r="L124" s="32"/>
      <c r="M124" s="143"/>
      <c r="T124" s="53"/>
      <c r="AT124" s="17" t="s">
        <v>132</v>
      </c>
      <c r="AU124" s="17" t="s">
        <v>85</v>
      </c>
    </row>
    <row r="125" spans="2:65" s="12" customFormat="1" ht="11.25">
      <c r="B125" s="144"/>
      <c r="D125" s="145" t="s">
        <v>134</v>
      </c>
      <c r="E125" s="146" t="s">
        <v>19</v>
      </c>
      <c r="F125" s="147" t="s">
        <v>519</v>
      </c>
      <c r="H125" s="146" t="s">
        <v>19</v>
      </c>
      <c r="I125" s="148"/>
      <c r="L125" s="144"/>
      <c r="M125" s="149"/>
      <c r="T125" s="150"/>
      <c r="AT125" s="146" t="s">
        <v>134</v>
      </c>
      <c r="AU125" s="146" t="s">
        <v>85</v>
      </c>
      <c r="AV125" s="12" t="s">
        <v>83</v>
      </c>
      <c r="AW125" s="12" t="s">
        <v>37</v>
      </c>
      <c r="AX125" s="12" t="s">
        <v>76</v>
      </c>
      <c r="AY125" s="146" t="s">
        <v>123</v>
      </c>
    </row>
    <row r="126" spans="2:65" s="12" customFormat="1" ht="22.5">
      <c r="B126" s="144"/>
      <c r="D126" s="145" t="s">
        <v>134</v>
      </c>
      <c r="E126" s="146" t="s">
        <v>19</v>
      </c>
      <c r="F126" s="147" t="s">
        <v>520</v>
      </c>
      <c r="H126" s="146" t="s">
        <v>19</v>
      </c>
      <c r="I126" s="148"/>
      <c r="L126" s="144"/>
      <c r="M126" s="149"/>
      <c r="T126" s="150"/>
      <c r="AT126" s="146" t="s">
        <v>134</v>
      </c>
      <c r="AU126" s="146" t="s">
        <v>85</v>
      </c>
      <c r="AV126" s="12" t="s">
        <v>83</v>
      </c>
      <c r="AW126" s="12" t="s">
        <v>37</v>
      </c>
      <c r="AX126" s="12" t="s">
        <v>76</v>
      </c>
      <c r="AY126" s="146" t="s">
        <v>123</v>
      </c>
    </row>
    <row r="127" spans="2:65" s="12" customFormat="1" ht="22.5">
      <c r="B127" s="144"/>
      <c r="D127" s="145" t="s">
        <v>134</v>
      </c>
      <c r="E127" s="146" t="s">
        <v>19</v>
      </c>
      <c r="F127" s="147" t="s">
        <v>521</v>
      </c>
      <c r="H127" s="146" t="s">
        <v>19</v>
      </c>
      <c r="I127" s="148"/>
      <c r="L127" s="144"/>
      <c r="M127" s="149"/>
      <c r="T127" s="150"/>
      <c r="AT127" s="146" t="s">
        <v>134</v>
      </c>
      <c r="AU127" s="146" t="s">
        <v>85</v>
      </c>
      <c r="AV127" s="12" t="s">
        <v>83</v>
      </c>
      <c r="AW127" s="12" t="s">
        <v>37</v>
      </c>
      <c r="AX127" s="12" t="s">
        <v>76</v>
      </c>
      <c r="AY127" s="146" t="s">
        <v>123</v>
      </c>
    </row>
    <row r="128" spans="2:65" s="13" customFormat="1" ht="11.25">
      <c r="B128" s="151"/>
      <c r="D128" s="145" t="s">
        <v>134</v>
      </c>
      <c r="E128" s="152" t="s">
        <v>19</v>
      </c>
      <c r="F128" s="153" t="s">
        <v>83</v>
      </c>
      <c r="H128" s="154">
        <v>1</v>
      </c>
      <c r="I128" s="155"/>
      <c r="L128" s="151"/>
      <c r="M128" s="156"/>
      <c r="T128" s="157"/>
      <c r="AT128" s="152" t="s">
        <v>134</v>
      </c>
      <c r="AU128" s="152" t="s">
        <v>85</v>
      </c>
      <c r="AV128" s="13" t="s">
        <v>85</v>
      </c>
      <c r="AW128" s="13" t="s">
        <v>37</v>
      </c>
      <c r="AX128" s="13" t="s">
        <v>76</v>
      </c>
      <c r="AY128" s="152" t="s">
        <v>123</v>
      </c>
    </row>
    <row r="129" spans="2:65" s="14" customFormat="1" ht="11.25">
      <c r="B129" s="158"/>
      <c r="D129" s="145" t="s">
        <v>134</v>
      </c>
      <c r="E129" s="159" t="s">
        <v>19</v>
      </c>
      <c r="F129" s="160" t="s">
        <v>138</v>
      </c>
      <c r="H129" s="161">
        <v>1</v>
      </c>
      <c r="I129" s="162"/>
      <c r="L129" s="158"/>
      <c r="M129" s="163"/>
      <c r="T129" s="164"/>
      <c r="AT129" s="159" t="s">
        <v>134</v>
      </c>
      <c r="AU129" s="159" t="s">
        <v>85</v>
      </c>
      <c r="AV129" s="14" t="s">
        <v>130</v>
      </c>
      <c r="AW129" s="14" t="s">
        <v>37</v>
      </c>
      <c r="AX129" s="14" t="s">
        <v>83</v>
      </c>
      <c r="AY129" s="159" t="s">
        <v>123</v>
      </c>
    </row>
    <row r="130" spans="2:65" s="1" customFormat="1" ht="16.5" customHeight="1">
      <c r="B130" s="32"/>
      <c r="C130" s="127" t="s">
        <v>183</v>
      </c>
      <c r="D130" s="127" t="s">
        <v>125</v>
      </c>
      <c r="E130" s="128" t="s">
        <v>522</v>
      </c>
      <c r="F130" s="129" t="s">
        <v>523</v>
      </c>
      <c r="G130" s="130" t="s">
        <v>269</v>
      </c>
      <c r="H130" s="131">
        <v>1</v>
      </c>
      <c r="I130" s="132"/>
      <c r="J130" s="133">
        <f>ROUND(I130*H130,2)</f>
        <v>0</v>
      </c>
      <c r="K130" s="129" t="s">
        <v>129</v>
      </c>
      <c r="L130" s="32"/>
      <c r="M130" s="134" t="s">
        <v>19</v>
      </c>
      <c r="N130" s="135" t="s">
        <v>47</v>
      </c>
      <c r="P130" s="136">
        <f>O130*H130</f>
        <v>0</v>
      </c>
      <c r="Q130" s="136">
        <v>0</v>
      </c>
      <c r="R130" s="136">
        <f>Q130*H130</f>
        <v>0</v>
      </c>
      <c r="S130" s="136">
        <v>0</v>
      </c>
      <c r="T130" s="137">
        <f>S130*H130</f>
        <v>0</v>
      </c>
      <c r="AR130" s="138" t="s">
        <v>130</v>
      </c>
      <c r="AT130" s="138" t="s">
        <v>125</v>
      </c>
      <c r="AU130" s="138" t="s">
        <v>85</v>
      </c>
      <c r="AY130" s="17" t="s">
        <v>123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83</v>
      </c>
      <c r="BK130" s="139">
        <f>ROUND(I130*H130,2)</f>
        <v>0</v>
      </c>
      <c r="BL130" s="17" t="s">
        <v>130</v>
      </c>
      <c r="BM130" s="138" t="s">
        <v>524</v>
      </c>
    </row>
    <row r="131" spans="2:65" s="1" customFormat="1" ht="11.25">
      <c r="B131" s="32"/>
      <c r="D131" s="140" t="s">
        <v>132</v>
      </c>
      <c r="F131" s="141" t="s">
        <v>525</v>
      </c>
      <c r="I131" s="142"/>
      <c r="L131" s="32"/>
      <c r="M131" s="143"/>
      <c r="T131" s="53"/>
      <c r="AT131" s="17" t="s">
        <v>132</v>
      </c>
      <c r="AU131" s="17" t="s">
        <v>85</v>
      </c>
    </row>
    <row r="132" spans="2:65" s="12" customFormat="1" ht="22.5">
      <c r="B132" s="144"/>
      <c r="D132" s="145" t="s">
        <v>134</v>
      </c>
      <c r="E132" s="146" t="s">
        <v>19</v>
      </c>
      <c r="F132" s="147" t="s">
        <v>526</v>
      </c>
      <c r="H132" s="146" t="s">
        <v>19</v>
      </c>
      <c r="I132" s="148"/>
      <c r="L132" s="144"/>
      <c r="M132" s="149"/>
      <c r="T132" s="150"/>
      <c r="AT132" s="146" t="s">
        <v>134</v>
      </c>
      <c r="AU132" s="146" t="s">
        <v>85</v>
      </c>
      <c r="AV132" s="12" t="s">
        <v>83</v>
      </c>
      <c r="AW132" s="12" t="s">
        <v>37</v>
      </c>
      <c r="AX132" s="12" t="s">
        <v>76</v>
      </c>
      <c r="AY132" s="146" t="s">
        <v>123</v>
      </c>
    </row>
    <row r="133" spans="2:65" s="13" customFormat="1" ht="11.25">
      <c r="B133" s="151"/>
      <c r="D133" s="145" t="s">
        <v>134</v>
      </c>
      <c r="E133" s="152" t="s">
        <v>19</v>
      </c>
      <c r="F133" s="153" t="s">
        <v>83</v>
      </c>
      <c r="H133" s="154">
        <v>1</v>
      </c>
      <c r="I133" s="155"/>
      <c r="L133" s="151"/>
      <c r="M133" s="156"/>
      <c r="T133" s="157"/>
      <c r="AT133" s="152" t="s">
        <v>134</v>
      </c>
      <c r="AU133" s="152" t="s">
        <v>85</v>
      </c>
      <c r="AV133" s="13" t="s">
        <v>85</v>
      </c>
      <c r="AW133" s="13" t="s">
        <v>37</v>
      </c>
      <c r="AX133" s="13" t="s">
        <v>76</v>
      </c>
      <c r="AY133" s="152" t="s">
        <v>123</v>
      </c>
    </row>
    <row r="134" spans="2:65" s="14" customFormat="1" ht="11.25">
      <c r="B134" s="158"/>
      <c r="D134" s="145" t="s">
        <v>134</v>
      </c>
      <c r="E134" s="159" t="s">
        <v>19</v>
      </c>
      <c r="F134" s="160" t="s">
        <v>138</v>
      </c>
      <c r="H134" s="161">
        <v>1</v>
      </c>
      <c r="I134" s="162"/>
      <c r="L134" s="158"/>
      <c r="M134" s="163"/>
      <c r="T134" s="164"/>
      <c r="AT134" s="159" t="s">
        <v>134</v>
      </c>
      <c r="AU134" s="159" t="s">
        <v>85</v>
      </c>
      <c r="AV134" s="14" t="s">
        <v>130</v>
      </c>
      <c r="AW134" s="14" t="s">
        <v>37</v>
      </c>
      <c r="AX134" s="14" t="s">
        <v>83</v>
      </c>
      <c r="AY134" s="159" t="s">
        <v>123</v>
      </c>
    </row>
    <row r="135" spans="2:65" s="11" customFormat="1" ht="22.9" customHeight="1">
      <c r="B135" s="115"/>
      <c r="D135" s="116" t="s">
        <v>75</v>
      </c>
      <c r="E135" s="125" t="s">
        <v>527</v>
      </c>
      <c r="F135" s="125" t="s">
        <v>528</v>
      </c>
      <c r="I135" s="118"/>
      <c r="J135" s="126">
        <f>BK135</f>
        <v>0</v>
      </c>
      <c r="L135" s="115"/>
      <c r="M135" s="120"/>
      <c r="P135" s="121">
        <f>SUM(P136:P147)</f>
        <v>0</v>
      </c>
      <c r="R135" s="121">
        <f>SUM(R136:R147)</f>
        <v>0</v>
      </c>
      <c r="T135" s="122">
        <f>SUM(T136:T147)</f>
        <v>0</v>
      </c>
      <c r="AR135" s="116" t="s">
        <v>157</v>
      </c>
      <c r="AT135" s="123" t="s">
        <v>75</v>
      </c>
      <c r="AU135" s="123" t="s">
        <v>83</v>
      </c>
      <c r="AY135" s="116" t="s">
        <v>123</v>
      </c>
      <c r="BK135" s="124">
        <f>SUM(BK136:BK147)</f>
        <v>0</v>
      </c>
    </row>
    <row r="136" spans="2:65" s="1" customFormat="1" ht="16.5" customHeight="1">
      <c r="B136" s="32"/>
      <c r="C136" s="127" t="s">
        <v>190</v>
      </c>
      <c r="D136" s="127" t="s">
        <v>125</v>
      </c>
      <c r="E136" s="128" t="s">
        <v>529</v>
      </c>
      <c r="F136" s="129" t="s">
        <v>530</v>
      </c>
      <c r="G136" s="130" t="s">
        <v>269</v>
      </c>
      <c r="H136" s="131">
        <v>1</v>
      </c>
      <c r="I136" s="132"/>
      <c r="J136" s="133">
        <f>ROUND(I136*H136,2)</f>
        <v>0</v>
      </c>
      <c r="K136" s="129" t="s">
        <v>129</v>
      </c>
      <c r="L136" s="32"/>
      <c r="M136" s="134" t="s">
        <v>19</v>
      </c>
      <c r="N136" s="135" t="s">
        <v>47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130</v>
      </c>
      <c r="AT136" s="138" t="s">
        <v>125</v>
      </c>
      <c r="AU136" s="138" t="s">
        <v>85</v>
      </c>
      <c r="AY136" s="17" t="s">
        <v>123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83</v>
      </c>
      <c r="BK136" s="139">
        <f>ROUND(I136*H136,2)</f>
        <v>0</v>
      </c>
      <c r="BL136" s="17" t="s">
        <v>130</v>
      </c>
      <c r="BM136" s="138" t="s">
        <v>531</v>
      </c>
    </row>
    <row r="137" spans="2:65" s="1" customFormat="1" ht="11.25">
      <c r="B137" s="32"/>
      <c r="D137" s="140" t="s">
        <v>132</v>
      </c>
      <c r="F137" s="141" t="s">
        <v>532</v>
      </c>
      <c r="I137" s="142"/>
      <c r="L137" s="32"/>
      <c r="M137" s="143"/>
      <c r="T137" s="53"/>
      <c r="AT137" s="17" t="s">
        <v>132</v>
      </c>
      <c r="AU137" s="17" t="s">
        <v>85</v>
      </c>
    </row>
    <row r="138" spans="2:65" s="12" customFormat="1" ht="22.5">
      <c r="B138" s="144"/>
      <c r="D138" s="145" t="s">
        <v>134</v>
      </c>
      <c r="E138" s="146" t="s">
        <v>19</v>
      </c>
      <c r="F138" s="147" t="s">
        <v>533</v>
      </c>
      <c r="H138" s="146" t="s">
        <v>19</v>
      </c>
      <c r="I138" s="148"/>
      <c r="L138" s="144"/>
      <c r="M138" s="149"/>
      <c r="T138" s="150"/>
      <c r="AT138" s="146" t="s">
        <v>134</v>
      </c>
      <c r="AU138" s="146" t="s">
        <v>85</v>
      </c>
      <c r="AV138" s="12" t="s">
        <v>83</v>
      </c>
      <c r="AW138" s="12" t="s">
        <v>37</v>
      </c>
      <c r="AX138" s="12" t="s">
        <v>76</v>
      </c>
      <c r="AY138" s="146" t="s">
        <v>123</v>
      </c>
    </row>
    <row r="139" spans="2:65" s="13" customFormat="1" ht="11.25">
      <c r="B139" s="151"/>
      <c r="D139" s="145" t="s">
        <v>134</v>
      </c>
      <c r="E139" s="152" t="s">
        <v>19</v>
      </c>
      <c r="F139" s="153" t="s">
        <v>83</v>
      </c>
      <c r="H139" s="154">
        <v>1</v>
      </c>
      <c r="I139" s="155"/>
      <c r="L139" s="151"/>
      <c r="M139" s="156"/>
      <c r="T139" s="157"/>
      <c r="AT139" s="152" t="s">
        <v>134</v>
      </c>
      <c r="AU139" s="152" t="s">
        <v>85</v>
      </c>
      <c r="AV139" s="13" t="s">
        <v>85</v>
      </c>
      <c r="AW139" s="13" t="s">
        <v>37</v>
      </c>
      <c r="AX139" s="13" t="s">
        <v>76</v>
      </c>
      <c r="AY139" s="152" t="s">
        <v>123</v>
      </c>
    </row>
    <row r="140" spans="2:65" s="14" customFormat="1" ht="11.25">
      <c r="B140" s="158"/>
      <c r="D140" s="145" t="s">
        <v>134</v>
      </c>
      <c r="E140" s="159" t="s">
        <v>19</v>
      </c>
      <c r="F140" s="160" t="s">
        <v>138</v>
      </c>
      <c r="H140" s="161">
        <v>1</v>
      </c>
      <c r="I140" s="162"/>
      <c r="L140" s="158"/>
      <c r="M140" s="163"/>
      <c r="T140" s="164"/>
      <c r="AT140" s="159" t="s">
        <v>134</v>
      </c>
      <c r="AU140" s="159" t="s">
        <v>85</v>
      </c>
      <c r="AV140" s="14" t="s">
        <v>130</v>
      </c>
      <c r="AW140" s="14" t="s">
        <v>37</v>
      </c>
      <c r="AX140" s="14" t="s">
        <v>83</v>
      </c>
      <c r="AY140" s="159" t="s">
        <v>123</v>
      </c>
    </row>
    <row r="141" spans="2:65" s="1" customFormat="1" ht="16.5" customHeight="1">
      <c r="B141" s="32"/>
      <c r="C141" s="127" t="s">
        <v>198</v>
      </c>
      <c r="D141" s="127" t="s">
        <v>125</v>
      </c>
      <c r="E141" s="128" t="s">
        <v>534</v>
      </c>
      <c r="F141" s="129" t="s">
        <v>535</v>
      </c>
      <c r="G141" s="130" t="s">
        <v>536</v>
      </c>
      <c r="H141" s="179"/>
      <c r="I141" s="132"/>
      <c r="J141" s="133">
        <f>ROUND(I141*H141,2)</f>
        <v>0</v>
      </c>
      <c r="K141" s="129" t="s">
        <v>129</v>
      </c>
      <c r="L141" s="32"/>
      <c r="M141" s="134" t="s">
        <v>19</v>
      </c>
      <c r="N141" s="135" t="s">
        <v>47</v>
      </c>
      <c r="P141" s="136">
        <f>O141*H141</f>
        <v>0</v>
      </c>
      <c r="Q141" s="136">
        <v>0</v>
      </c>
      <c r="R141" s="136">
        <f>Q141*H141</f>
        <v>0</v>
      </c>
      <c r="S141" s="136">
        <v>0</v>
      </c>
      <c r="T141" s="137">
        <f>S141*H141</f>
        <v>0</v>
      </c>
      <c r="AR141" s="138" t="s">
        <v>537</v>
      </c>
      <c r="AT141" s="138" t="s">
        <v>125</v>
      </c>
      <c r="AU141" s="138" t="s">
        <v>85</v>
      </c>
      <c r="AY141" s="17" t="s">
        <v>123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7" t="s">
        <v>83</v>
      </c>
      <c r="BK141" s="139">
        <f>ROUND(I141*H141,2)</f>
        <v>0</v>
      </c>
      <c r="BL141" s="17" t="s">
        <v>537</v>
      </c>
      <c r="BM141" s="138" t="s">
        <v>538</v>
      </c>
    </row>
    <row r="142" spans="2:65" s="1" customFormat="1" ht="11.25">
      <c r="B142" s="32"/>
      <c r="D142" s="140" t="s">
        <v>132</v>
      </c>
      <c r="F142" s="141" t="s">
        <v>539</v>
      </c>
      <c r="I142" s="142"/>
      <c r="L142" s="32"/>
      <c r="M142" s="143"/>
      <c r="T142" s="53"/>
      <c r="AT142" s="17" t="s">
        <v>132</v>
      </c>
      <c r="AU142" s="17" t="s">
        <v>85</v>
      </c>
    </row>
    <row r="143" spans="2:65" s="12" customFormat="1" ht="22.5">
      <c r="B143" s="144"/>
      <c r="D143" s="145" t="s">
        <v>134</v>
      </c>
      <c r="E143" s="146" t="s">
        <v>19</v>
      </c>
      <c r="F143" s="147" t="s">
        <v>540</v>
      </c>
      <c r="H143" s="146" t="s">
        <v>19</v>
      </c>
      <c r="I143" s="148"/>
      <c r="L143" s="144"/>
      <c r="M143" s="149"/>
      <c r="T143" s="150"/>
      <c r="AT143" s="146" t="s">
        <v>134</v>
      </c>
      <c r="AU143" s="146" t="s">
        <v>85</v>
      </c>
      <c r="AV143" s="12" t="s">
        <v>83</v>
      </c>
      <c r="AW143" s="12" t="s">
        <v>37</v>
      </c>
      <c r="AX143" s="12" t="s">
        <v>76</v>
      </c>
      <c r="AY143" s="146" t="s">
        <v>123</v>
      </c>
    </row>
    <row r="144" spans="2:65" s="12" customFormat="1" ht="22.5">
      <c r="B144" s="144"/>
      <c r="D144" s="145" t="s">
        <v>134</v>
      </c>
      <c r="E144" s="146" t="s">
        <v>19</v>
      </c>
      <c r="F144" s="147" t="s">
        <v>541</v>
      </c>
      <c r="H144" s="146" t="s">
        <v>19</v>
      </c>
      <c r="I144" s="148"/>
      <c r="L144" s="144"/>
      <c r="M144" s="149"/>
      <c r="T144" s="150"/>
      <c r="AT144" s="146" t="s">
        <v>134</v>
      </c>
      <c r="AU144" s="146" t="s">
        <v>85</v>
      </c>
      <c r="AV144" s="12" t="s">
        <v>83</v>
      </c>
      <c r="AW144" s="12" t="s">
        <v>37</v>
      </c>
      <c r="AX144" s="12" t="s">
        <v>76</v>
      </c>
      <c r="AY144" s="146" t="s">
        <v>123</v>
      </c>
    </row>
    <row r="145" spans="2:51" s="12" customFormat="1" ht="11.25">
      <c r="B145" s="144"/>
      <c r="D145" s="145" t="s">
        <v>134</v>
      </c>
      <c r="E145" s="146" t="s">
        <v>19</v>
      </c>
      <c r="F145" s="147" t="s">
        <v>542</v>
      </c>
      <c r="H145" s="146" t="s">
        <v>19</v>
      </c>
      <c r="I145" s="148"/>
      <c r="L145" s="144"/>
      <c r="M145" s="149"/>
      <c r="T145" s="150"/>
      <c r="AT145" s="146" t="s">
        <v>134</v>
      </c>
      <c r="AU145" s="146" t="s">
        <v>85</v>
      </c>
      <c r="AV145" s="12" t="s">
        <v>83</v>
      </c>
      <c r="AW145" s="12" t="s">
        <v>37</v>
      </c>
      <c r="AX145" s="12" t="s">
        <v>76</v>
      </c>
      <c r="AY145" s="146" t="s">
        <v>123</v>
      </c>
    </row>
    <row r="146" spans="2:51" s="13" customFormat="1" ht="11.25">
      <c r="B146" s="151"/>
      <c r="D146" s="145" t="s">
        <v>134</v>
      </c>
      <c r="E146" s="152" t="s">
        <v>19</v>
      </c>
      <c r="F146" s="153" t="s">
        <v>543</v>
      </c>
      <c r="H146" s="154">
        <v>1398000</v>
      </c>
      <c r="I146" s="155"/>
      <c r="L146" s="151"/>
      <c r="M146" s="156"/>
      <c r="T146" s="157"/>
      <c r="AT146" s="152" t="s">
        <v>134</v>
      </c>
      <c r="AU146" s="152" t="s">
        <v>85</v>
      </c>
      <c r="AV146" s="13" t="s">
        <v>85</v>
      </c>
      <c r="AW146" s="13" t="s">
        <v>37</v>
      </c>
      <c r="AX146" s="13" t="s">
        <v>76</v>
      </c>
      <c r="AY146" s="152" t="s">
        <v>123</v>
      </c>
    </row>
    <row r="147" spans="2:51" s="14" customFormat="1" ht="11.25">
      <c r="B147" s="158"/>
      <c r="D147" s="145" t="s">
        <v>134</v>
      </c>
      <c r="E147" s="159" t="s">
        <v>19</v>
      </c>
      <c r="F147" s="160" t="s">
        <v>138</v>
      </c>
      <c r="H147" s="161">
        <v>1398000</v>
      </c>
      <c r="I147" s="162"/>
      <c r="L147" s="158"/>
      <c r="M147" s="176"/>
      <c r="N147" s="177"/>
      <c r="O147" s="177"/>
      <c r="P147" s="177"/>
      <c r="Q147" s="177"/>
      <c r="R147" s="177"/>
      <c r="S147" s="177"/>
      <c r="T147" s="178"/>
      <c r="AT147" s="159" t="s">
        <v>134</v>
      </c>
      <c r="AU147" s="159" t="s">
        <v>85</v>
      </c>
      <c r="AV147" s="14" t="s">
        <v>130</v>
      </c>
      <c r="AW147" s="14" t="s">
        <v>37</v>
      </c>
      <c r="AX147" s="14" t="s">
        <v>83</v>
      </c>
      <c r="AY147" s="159" t="s">
        <v>123</v>
      </c>
    </row>
    <row r="148" spans="2:51" s="1" customFormat="1" ht="6.95" customHeight="1">
      <c r="B148" s="41"/>
      <c r="C148" s="42"/>
      <c r="D148" s="42"/>
      <c r="E148" s="42"/>
      <c r="F148" s="42"/>
      <c r="G148" s="42"/>
      <c r="H148" s="42"/>
      <c r="I148" s="42"/>
      <c r="J148" s="42"/>
      <c r="K148" s="42"/>
      <c r="L148" s="32"/>
    </row>
  </sheetData>
  <sheetProtection algorithmName="SHA-512" hashValue="eJHJ0Jc+nN9e5n06mupS8eeO8WBWFGgKflYLgfT/4hjZ6r0/OkFNqmmVMiUM0PakOjnl0adFvud69aZ3kxUaPQ==" saltValue="Ia5NRbWM89JV1sBEYHzASDsbPFOettkJzcSUaXDv7T+F+nhkYoko7vaX6lTK68OrBfKIBFqzonvMiNJ3CEYmfA==" spinCount="100000" sheet="1" objects="1" scenarios="1" formatColumns="0" formatRows="0" autoFilter="0"/>
  <autoFilter ref="C83:K147" xr:uid="{00000000-0009-0000-0000-000002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200-000000000000}"/>
    <hyperlink ref="F93" r:id="rId2" xr:uid="{00000000-0004-0000-0200-000001000000}"/>
    <hyperlink ref="F99" r:id="rId3" xr:uid="{00000000-0004-0000-0200-000002000000}"/>
    <hyperlink ref="F105" r:id="rId4" xr:uid="{00000000-0004-0000-0200-000003000000}"/>
    <hyperlink ref="F111" r:id="rId5" xr:uid="{00000000-0004-0000-0200-000004000000}"/>
    <hyperlink ref="F118" r:id="rId6" xr:uid="{00000000-0004-0000-0200-000005000000}"/>
    <hyperlink ref="F124" r:id="rId7" xr:uid="{00000000-0004-0000-0200-000006000000}"/>
    <hyperlink ref="F131" r:id="rId8" xr:uid="{00000000-0004-0000-0200-000007000000}"/>
    <hyperlink ref="F137" r:id="rId9" xr:uid="{00000000-0004-0000-0200-000008000000}"/>
    <hyperlink ref="F142" r:id="rId10" xr:uid="{00000000-0004-0000-0200-000009000000}"/>
  </hyperlinks>
  <pageMargins left="0.39374999999999999" right="0.39374999999999999" top="0.39374999999999999" bottom="0.39374999999999999" header="0" footer="0"/>
  <pageSetup paperSize="9" scale="76" fitToHeight="100" orientation="portrait" blackAndWhite="1" r:id="rId11"/>
  <headerFooter>
    <oddFooter>&amp;CStrana &amp;P z &amp;N</oddFooter>
  </headerFooter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80" customWidth="1"/>
    <col min="2" max="2" width="1.6640625" style="180" customWidth="1"/>
    <col min="3" max="4" width="5" style="180" customWidth="1"/>
    <col min="5" max="5" width="11.6640625" style="180" customWidth="1"/>
    <col min="6" max="6" width="9.1640625" style="180" customWidth="1"/>
    <col min="7" max="7" width="5" style="180" customWidth="1"/>
    <col min="8" max="8" width="77.83203125" style="180" customWidth="1"/>
    <col min="9" max="10" width="20" style="180" customWidth="1"/>
    <col min="11" max="11" width="1.6640625" style="180" customWidth="1"/>
  </cols>
  <sheetData>
    <row r="1" spans="2:11" customFormat="1" ht="37.5" customHeight="1"/>
    <row r="2" spans="2:11" customFormat="1" ht="7.5" customHeight="1">
      <c r="B2" s="181"/>
      <c r="C2" s="182"/>
      <c r="D2" s="182"/>
      <c r="E2" s="182"/>
      <c r="F2" s="182"/>
      <c r="G2" s="182"/>
      <c r="H2" s="182"/>
      <c r="I2" s="182"/>
      <c r="J2" s="182"/>
      <c r="K2" s="183"/>
    </row>
    <row r="3" spans="2:11" s="15" customFormat="1" ht="45" customHeight="1">
      <c r="B3" s="184"/>
      <c r="C3" s="308" t="s">
        <v>544</v>
      </c>
      <c r="D3" s="308"/>
      <c r="E3" s="308"/>
      <c r="F3" s="308"/>
      <c r="G3" s="308"/>
      <c r="H3" s="308"/>
      <c r="I3" s="308"/>
      <c r="J3" s="308"/>
      <c r="K3" s="185"/>
    </row>
    <row r="4" spans="2:11" customFormat="1" ht="25.5" customHeight="1">
      <c r="B4" s="186"/>
      <c r="C4" s="307" t="s">
        <v>545</v>
      </c>
      <c r="D4" s="307"/>
      <c r="E4" s="307"/>
      <c r="F4" s="307"/>
      <c r="G4" s="307"/>
      <c r="H4" s="307"/>
      <c r="I4" s="307"/>
      <c r="J4" s="307"/>
      <c r="K4" s="187"/>
    </row>
    <row r="5" spans="2:11" customFormat="1" ht="5.25" customHeight="1">
      <c r="B5" s="186"/>
      <c r="C5" s="188"/>
      <c r="D5" s="188"/>
      <c r="E5" s="188"/>
      <c r="F5" s="188"/>
      <c r="G5" s="188"/>
      <c r="H5" s="188"/>
      <c r="I5" s="188"/>
      <c r="J5" s="188"/>
      <c r="K5" s="187"/>
    </row>
    <row r="6" spans="2:11" customFormat="1" ht="15" customHeight="1">
      <c r="B6" s="186"/>
      <c r="C6" s="306" t="s">
        <v>546</v>
      </c>
      <c r="D6" s="306"/>
      <c r="E6" s="306"/>
      <c r="F6" s="306"/>
      <c r="G6" s="306"/>
      <c r="H6" s="306"/>
      <c r="I6" s="306"/>
      <c r="J6" s="306"/>
      <c r="K6" s="187"/>
    </row>
    <row r="7" spans="2:11" customFormat="1" ht="15" customHeight="1">
      <c r="B7" s="190"/>
      <c r="C7" s="306" t="s">
        <v>547</v>
      </c>
      <c r="D7" s="306"/>
      <c r="E7" s="306"/>
      <c r="F7" s="306"/>
      <c r="G7" s="306"/>
      <c r="H7" s="306"/>
      <c r="I7" s="306"/>
      <c r="J7" s="306"/>
      <c r="K7" s="187"/>
    </row>
    <row r="8" spans="2:11" customFormat="1" ht="12.75" customHeight="1">
      <c r="B8" s="190"/>
      <c r="C8" s="189"/>
      <c r="D8" s="189"/>
      <c r="E8" s="189"/>
      <c r="F8" s="189"/>
      <c r="G8" s="189"/>
      <c r="H8" s="189"/>
      <c r="I8" s="189"/>
      <c r="J8" s="189"/>
      <c r="K8" s="187"/>
    </row>
    <row r="9" spans="2:11" customFormat="1" ht="15" customHeight="1">
      <c r="B9" s="190"/>
      <c r="C9" s="306" t="s">
        <v>548</v>
      </c>
      <c r="D9" s="306"/>
      <c r="E9" s="306"/>
      <c r="F9" s="306"/>
      <c r="G9" s="306"/>
      <c r="H9" s="306"/>
      <c r="I9" s="306"/>
      <c r="J9" s="306"/>
      <c r="K9" s="187"/>
    </row>
    <row r="10" spans="2:11" customFormat="1" ht="15" customHeight="1">
      <c r="B10" s="190"/>
      <c r="C10" s="189"/>
      <c r="D10" s="306" t="s">
        <v>549</v>
      </c>
      <c r="E10" s="306"/>
      <c r="F10" s="306"/>
      <c r="G10" s="306"/>
      <c r="H10" s="306"/>
      <c r="I10" s="306"/>
      <c r="J10" s="306"/>
      <c r="K10" s="187"/>
    </row>
    <row r="11" spans="2:11" customFormat="1" ht="15" customHeight="1">
      <c r="B11" s="190"/>
      <c r="C11" s="191"/>
      <c r="D11" s="306" t="s">
        <v>550</v>
      </c>
      <c r="E11" s="306"/>
      <c r="F11" s="306"/>
      <c r="G11" s="306"/>
      <c r="H11" s="306"/>
      <c r="I11" s="306"/>
      <c r="J11" s="306"/>
      <c r="K11" s="187"/>
    </row>
    <row r="12" spans="2:11" customFormat="1" ht="15" customHeight="1">
      <c r="B12" s="190"/>
      <c r="C12" s="191"/>
      <c r="D12" s="189"/>
      <c r="E12" s="189"/>
      <c r="F12" s="189"/>
      <c r="G12" s="189"/>
      <c r="H12" s="189"/>
      <c r="I12" s="189"/>
      <c r="J12" s="189"/>
      <c r="K12" s="187"/>
    </row>
    <row r="13" spans="2:11" customFormat="1" ht="15" customHeight="1">
      <c r="B13" s="190"/>
      <c r="C13" s="191"/>
      <c r="D13" s="192" t="s">
        <v>551</v>
      </c>
      <c r="E13" s="189"/>
      <c r="F13" s="189"/>
      <c r="G13" s="189"/>
      <c r="H13" s="189"/>
      <c r="I13" s="189"/>
      <c r="J13" s="189"/>
      <c r="K13" s="187"/>
    </row>
    <row r="14" spans="2:11" customFormat="1" ht="12.75" customHeight="1">
      <c r="B14" s="190"/>
      <c r="C14" s="191"/>
      <c r="D14" s="191"/>
      <c r="E14" s="191"/>
      <c r="F14" s="191"/>
      <c r="G14" s="191"/>
      <c r="H14" s="191"/>
      <c r="I14" s="191"/>
      <c r="J14" s="191"/>
      <c r="K14" s="187"/>
    </row>
    <row r="15" spans="2:11" customFormat="1" ht="15" customHeight="1">
      <c r="B15" s="190"/>
      <c r="C15" s="191"/>
      <c r="D15" s="306" t="s">
        <v>552</v>
      </c>
      <c r="E15" s="306"/>
      <c r="F15" s="306"/>
      <c r="G15" s="306"/>
      <c r="H15" s="306"/>
      <c r="I15" s="306"/>
      <c r="J15" s="306"/>
      <c r="K15" s="187"/>
    </row>
    <row r="16" spans="2:11" customFormat="1" ht="15" customHeight="1">
      <c r="B16" s="190"/>
      <c r="C16" s="191"/>
      <c r="D16" s="306" t="s">
        <v>553</v>
      </c>
      <c r="E16" s="306"/>
      <c r="F16" s="306"/>
      <c r="G16" s="306"/>
      <c r="H16" s="306"/>
      <c r="I16" s="306"/>
      <c r="J16" s="306"/>
      <c r="K16" s="187"/>
    </row>
    <row r="17" spans="2:11" customFormat="1" ht="15" customHeight="1">
      <c r="B17" s="190"/>
      <c r="C17" s="191"/>
      <c r="D17" s="306" t="s">
        <v>554</v>
      </c>
      <c r="E17" s="306"/>
      <c r="F17" s="306"/>
      <c r="G17" s="306"/>
      <c r="H17" s="306"/>
      <c r="I17" s="306"/>
      <c r="J17" s="306"/>
      <c r="K17" s="187"/>
    </row>
    <row r="18" spans="2:11" customFormat="1" ht="15" customHeight="1">
      <c r="B18" s="190"/>
      <c r="C18" s="191"/>
      <c r="D18" s="191"/>
      <c r="E18" s="193" t="s">
        <v>82</v>
      </c>
      <c r="F18" s="306" t="s">
        <v>555</v>
      </c>
      <c r="G18" s="306"/>
      <c r="H18" s="306"/>
      <c r="I18" s="306"/>
      <c r="J18" s="306"/>
      <c r="K18" s="187"/>
    </row>
    <row r="19" spans="2:11" customFormat="1" ht="15" customHeight="1">
      <c r="B19" s="190"/>
      <c r="C19" s="191"/>
      <c r="D19" s="191"/>
      <c r="E19" s="193" t="s">
        <v>556</v>
      </c>
      <c r="F19" s="306" t="s">
        <v>557</v>
      </c>
      <c r="G19" s="306"/>
      <c r="H19" s="306"/>
      <c r="I19" s="306"/>
      <c r="J19" s="306"/>
      <c r="K19" s="187"/>
    </row>
    <row r="20" spans="2:11" customFormat="1" ht="15" customHeight="1">
      <c r="B20" s="190"/>
      <c r="C20" s="191"/>
      <c r="D20" s="191"/>
      <c r="E20" s="193" t="s">
        <v>558</v>
      </c>
      <c r="F20" s="306" t="s">
        <v>559</v>
      </c>
      <c r="G20" s="306"/>
      <c r="H20" s="306"/>
      <c r="I20" s="306"/>
      <c r="J20" s="306"/>
      <c r="K20" s="187"/>
    </row>
    <row r="21" spans="2:11" customFormat="1" ht="15" customHeight="1">
      <c r="B21" s="190"/>
      <c r="C21" s="191"/>
      <c r="D21" s="191"/>
      <c r="E21" s="193" t="s">
        <v>560</v>
      </c>
      <c r="F21" s="306" t="s">
        <v>561</v>
      </c>
      <c r="G21" s="306"/>
      <c r="H21" s="306"/>
      <c r="I21" s="306"/>
      <c r="J21" s="306"/>
      <c r="K21" s="187"/>
    </row>
    <row r="22" spans="2:11" customFormat="1" ht="15" customHeight="1">
      <c r="B22" s="190"/>
      <c r="C22" s="191"/>
      <c r="D22" s="191"/>
      <c r="E22" s="193" t="s">
        <v>459</v>
      </c>
      <c r="F22" s="306" t="s">
        <v>460</v>
      </c>
      <c r="G22" s="306"/>
      <c r="H22" s="306"/>
      <c r="I22" s="306"/>
      <c r="J22" s="306"/>
      <c r="K22" s="187"/>
    </row>
    <row r="23" spans="2:11" customFormat="1" ht="15" customHeight="1">
      <c r="B23" s="190"/>
      <c r="C23" s="191"/>
      <c r="D23" s="191"/>
      <c r="E23" s="193" t="s">
        <v>562</v>
      </c>
      <c r="F23" s="306" t="s">
        <v>563</v>
      </c>
      <c r="G23" s="306"/>
      <c r="H23" s="306"/>
      <c r="I23" s="306"/>
      <c r="J23" s="306"/>
      <c r="K23" s="187"/>
    </row>
    <row r="24" spans="2:11" customFormat="1" ht="12.75" customHeight="1">
      <c r="B24" s="190"/>
      <c r="C24" s="191"/>
      <c r="D24" s="191"/>
      <c r="E24" s="191"/>
      <c r="F24" s="191"/>
      <c r="G24" s="191"/>
      <c r="H24" s="191"/>
      <c r="I24" s="191"/>
      <c r="J24" s="191"/>
      <c r="K24" s="187"/>
    </row>
    <row r="25" spans="2:11" customFormat="1" ht="15" customHeight="1">
      <c r="B25" s="190"/>
      <c r="C25" s="306" t="s">
        <v>564</v>
      </c>
      <c r="D25" s="306"/>
      <c r="E25" s="306"/>
      <c r="F25" s="306"/>
      <c r="G25" s="306"/>
      <c r="H25" s="306"/>
      <c r="I25" s="306"/>
      <c r="J25" s="306"/>
      <c r="K25" s="187"/>
    </row>
    <row r="26" spans="2:11" customFormat="1" ht="15" customHeight="1">
      <c r="B26" s="190"/>
      <c r="C26" s="306" t="s">
        <v>565</v>
      </c>
      <c r="D26" s="306"/>
      <c r="E26" s="306"/>
      <c r="F26" s="306"/>
      <c r="G26" s="306"/>
      <c r="H26" s="306"/>
      <c r="I26" s="306"/>
      <c r="J26" s="306"/>
      <c r="K26" s="187"/>
    </row>
    <row r="27" spans="2:11" customFormat="1" ht="15" customHeight="1">
      <c r="B27" s="190"/>
      <c r="C27" s="189"/>
      <c r="D27" s="306" t="s">
        <v>566</v>
      </c>
      <c r="E27" s="306"/>
      <c r="F27" s="306"/>
      <c r="G27" s="306"/>
      <c r="H27" s="306"/>
      <c r="I27" s="306"/>
      <c r="J27" s="306"/>
      <c r="K27" s="187"/>
    </row>
    <row r="28" spans="2:11" customFormat="1" ht="15" customHeight="1">
      <c r="B28" s="190"/>
      <c r="C28" s="191"/>
      <c r="D28" s="306" t="s">
        <v>567</v>
      </c>
      <c r="E28" s="306"/>
      <c r="F28" s="306"/>
      <c r="G28" s="306"/>
      <c r="H28" s="306"/>
      <c r="I28" s="306"/>
      <c r="J28" s="306"/>
      <c r="K28" s="187"/>
    </row>
    <row r="29" spans="2:11" customFormat="1" ht="12.75" customHeight="1">
      <c r="B29" s="190"/>
      <c r="C29" s="191"/>
      <c r="D29" s="191"/>
      <c r="E29" s="191"/>
      <c r="F29" s="191"/>
      <c r="G29" s="191"/>
      <c r="H29" s="191"/>
      <c r="I29" s="191"/>
      <c r="J29" s="191"/>
      <c r="K29" s="187"/>
    </row>
    <row r="30" spans="2:11" customFormat="1" ht="15" customHeight="1">
      <c r="B30" s="190"/>
      <c r="C30" s="191"/>
      <c r="D30" s="306" t="s">
        <v>568</v>
      </c>
      <c r="E30" s="306"/>
      <c r="F30" s="306"/>
      <c r="G30" s="306"/>
      <c r="H30" s="306"/>
      <c r="I30" s="306"/>
      <c r="J30" s="306"/>
      <c r="K30" s="187"/>
    </row>
    <row r="31" spans="2:11" customFormat="1" ht="15" customHeight="1">
      <c r="B31" s="190"/>
      <c r="C31" s="191"/>
      <c r="D31" s="306" t="s">
        <v>569</v>
      </c>
      <c r="E31" s="306"/>
      <c r="F31" s="306"/>
      <c r="G31" s="306"/>
      <c r="H31" s="306"/>
      <c r="I31" s="306"/>
      <c r="J31" s="306"/>
      <c r="K31" s="187"/>
    </row>
    <row r="32" spans="2:11" customFormat="1" ht="12.75" customHeight="1">
      <c r="B32" s="190"/>
      <c r="C32" s="191"/>
      <c r="D32" s="191"/>
      <c r="E32" s="191"/>
      <c r="F32" s="191"/>
      <c r="G32" s="191"/>
      <c r="H32" s="191"/>
      <c r="I32" s="191"/>
      <c r="J32" s="191"/>
      <c r="K32" s="187"/>
    </row>
    <row r="33" spans="2:11" customFormat="1" ht="15" customHeight="1">
      <c r="B33" s="190"/>
      <c r="C33" s="191"/>
      <c r="D33" s="306" t="s">
        <v>570</v>
      </c>
      <c r="E33" s="306"/>
      <c r="F33" s="306"/>
      <c r="G33" s="306"/>
      <c r="H33" s="306"/>
      <c r="I33" s="306"/>
      <c r="J33" s="306"/>
      <c r="K33" s="187"/>
    </row>
    <row r="34" spans="2:11" customFormat="1" ht="15" customHeight="1">
      <c r="B34" s="190"/>
      <c r="C34" s="191"/>
      <c r="D34" s="306" t="s">
        <v>571</v>
      </c>
      <c r="E34" s="306"/>
      <c r="F34" s="306"/>
      <c r="G34" s="306"/>
      <c r="H34" s="306"/>
      <c r="I34" s="306"/>
      <c r="J34" s="306"/>
      <c r="K34" s="187"/>
    </row>
    <row r="35" spans="2:11" customFormat="1" ht="15" customHeight="1">
      <c r="B35" s="190"/>
      <c r="C35" s="191"/>
      <c r="D35" s="306" t="s">
        <v>572</v>
      </c>
      <c r="E35" s="306"/>
      <c r="F35" s="306"/>
      <c r="G35" s="306"/>
      <c r="H35" s="306"/>
      <c r="I35" s="306"/>
      <c r="J35" s="306"/>
      <c r="K35" s="187"/>
    </row>
    <row r="36" spans="2:11" customFormat="1" ht="15" customHeight="1">
      <c r="B36" s="190"/>
      <c r="C36" s="191"/>
      <c r="D36" s="189"/>
      <c r="E36" s="192" t="s">
        <v>109</v>
      </c>
      <c r="F36" s="189"/>
      <c r="G36" s="306" t="s">
        <v>573</v>
      </c>
      <c r="H36" s="306"/>
      <c r="I36" s="306"/>
      <c r="J36" s="306"/>
      <c r="K36" s="187"/>
    </row>
    <row r="37" spans="2:11" customFormat="1" ht="30.75" customHeight="1">
      <c r="B37" s="190"/>
      <c r="C37" s="191"/>
      <c r="D37" s="189"/>
      <c r="E37" s="192" t="s">
        <v>574</v>
      </c>
      <c r="F37" s="189"/>
      <c r="G37" s="306" t="s">
        <v>575</v>
      </c>
      <c r="H37" s="306"/>
      <c r="I37" s="306"/>
      <c r="J37" s="306"/>
      <c r="K37" s="187"/>
    </row>
    <row r="38" spans="2:11" customFormat="1" ht="15" customHeight="1">
      <c r="B38" s="190"/>
      <c r="C38" s="191"/>
      <c r="D38" s="189"/>
      <c r="E38" s="192" t="s">
        <v>57</v>
      </c>
      <c r="F38" s="189"/>
      <c r="G38" s="306" t="s">
        <v>576</v>
      </c>
      <c r="H38" s="306"/>
      <c r="I38" s="306"/>
      <c r="J38" s="306"/>
      <c r="K38" s="187"/>
    </row>
    <row r="39" spans="2:11" customFormat="1" ht="15" customHeight="1">
      <c r="B39" s="190"/>
      <c r="C39" s="191"/>
      <c r="D39" s="189"/>
      <c r="E39" s="192" t="s">
        <v>58</v>
      </c>
      <c r="F39" s="189"/>
      <c r="G39" s="306" t="s">
        <v>577</v>
      </c>
      <c r="H39" s="306"/>
      <c r="I39" s="306"/>
      <c r="J39" s="306"/>
      <c r="K39" s="187"/>
    </row>
    <row r="40" spans="2:11" customFormat="1" ht="15" customHeight="1">
      <c r="B40" s="190"/>
      <c r="C40" s="191"/>
      <c r="D40" s="189"/>
      <c r="E40" s="192" t="s">
        <v>110</v>
      </c>
      <c r="F40" s="189"/>
      <c r="G40" s="306" t="s">
        <v>578</v>
      </c>
      <c r="H40" s="306"/>
      <c r="I40" s="306"/>
      <c r="J40" s="306"/>
      <c r="K40" s="187"/>
    </row>
    <row r="41" spans="2:11" customFormat="1" ht="15" customHeight="1">
      <c r="B41" s="190"/>
      <c r="C41" s="191"/>
      <c r="D41" s="189"/>
      <c r="E41" s="192" t="s">
        <v>111</v>
      </c>
      <c r="F41" s="189"/>
      <c r="G41" s="306" t="s">
        <v>579</v>
      </c>
      <c r="H41" s="306"/>
      <c r="I41" s="306"/>
      <c r="J41" s="306"/>
      <c r="K41" s="187"/>
    </row>
    <row r="42" spans="2:11" customFormat="1" ht="15" customHeight="1">
      <c r="B42" s="190"/>
      <c r="C42" s="191"/>
      <c r="D42" s="189"/>
      <c r="E42" s="192" t="s">
        <v>580</v>
      </c>
      <c r="F42" s="189"/>
      <c r="G42" s="306" t="s">
        <v>581</v>
      </c>
      <c r="H42" s="306"/>
      <c r="I42" s="306"/>
      <c r="J42" s="306"/>
      <c r="K42" s="187"/>
    </row>
    <row r="43" spans="2:11" customFormat="1" ht="15" customHeight="1">
      <c r="B43" s="190"/>
      <c r="C43" s="191"/>
      <c r="D43" s="189"/>
      <c r="E43" s="192"/>
      <c r="F43" s="189"/>
      <c r="G43" s="306" t="s">
        <v>582</v>
      </c>
      <c r="H43" s="306"/>
      <c r="I43" s="306"/>
      <c r="J43" s="306"/>
      <c r="K43" s="187"/>
    </row>
    <row r="44" spans="2:11" customFormat="1" ht="15" customHeight="1">
      <c r="B44" s="190"/>
      <c r="C44" s="191"/>
      <c r="D44" s="189"/>
      <c r="E44" s="192" t="s">
        <v>583</v>
      </c>
      <c r="F44" s="189"/>
      <c r="G44" s="306" t="s">
        <v>584</v>
      </c>
      <c r="H44" s="306"/>
      <c r="I44" s="306"/>
      <c r="J44" s="306"/>
      <c r="K44" s="187"/>
    </row>
    <row r="45" spans="2:11" customFormat="1" ht="15" customHeight="1">
      <c r="B45" s="190"/>
      <c r="C45" s="191"/>
      <c r="D45" s="189"/>
      <c r="E45" s="192" t="s">
        <v>113</v>
      </c>
      <c r="F45" s="189"/>
      <c r="G45" s="306" t="s">
        <v>585</v>
      </c>
      <c r="H45" s="306"/>
      <c r="I45" s="306"/>
      <c r="J45" s="306"/>
      <c r="K45" s="187"/>
    </row>
    <row r="46" spans="2:11" customFormat="1" ht="12.75" customHeight="1">
      <c r="B46" s="190"/>
      <c r="C46" s="191"/>
      <c r="D46" s="189"/>
      <c r="E46" s="189"/>
      <c r="F46" s="189"/>
      <c r="G46" s="189"/>
      <c r="H46" s="189"/>
      <c r="I46" s="189"/>
      <c r="J46" s="189"/>
      <c r="K46" s="187"/>
    </row>
    <row r="47" spans="2:11" customFormat="1" ht="15" customHeight="1">
      <c r="B47" s="190"/>
      <c r="C47" s="191"/>
      <c r="D47" s="306" t="s">
        <v>586</v>
      </c>
      <c r="E47" s="306"/>
      <c r="F47" s="306"/>
      <c r="G47" s="306"/>
      <c r="H47" s="306"/>
      <c r="I47" s="306"/>
      <c r="J47" s="306"/>
      <c r="K47" s="187"/>
    </row>
    <row r="48" spans="2:11" customFormat="1" ht="15" customHeight="1">
      <c r="B48" s="190"/>
      <c r="C48" s="191"/>
      <c r="D48" s="191"/>
      <c r="E48" s="306" t="s">
        <v>587</v>
      </c>
      <c r="F48" s="306"/>
      <c r="G48" s="306"/>
      <c r="H48" s="306"/>
      <c r="I48" s="306"/>
      <c r="J48" s="306"/>
      <c r="K48" s="187"/>
    </row>
    <row r="49" spans="2:11" customFormat="1" ht="15" customHeight="1">
      <c r="B49" s="190"/>
      <c r="C49" s="191"/>
      <c r="D49" s="191"/>
      <c r="E49" s="306" t="s">
        <v>588</v>
      </c>
      <c r="F49" s="306"/>
      <c r="G49" s="306"/>
      <c r="H49" s="306"/>
      <c r="I49" s="306"/>
      <c r="J49" s="306"/>
      <c r="K49" s="187"/>
    </row>
    <row r="50" spans="2:11" customFormat="1" ht="15" customHeight="1">
      <c r="B50" s="190"/>
      <c r="C50" s="191"/>
      <c r="D50" s="191"/>
      <c r="E50" s="306" t="s">
        <v>589</v>
      </c>
      <c r="F50" s="306"/>
      <c r="G50" s="306"/>
      <c r="H50" s="306"/>
      <c r="I50" s="306"/>
      <c r="J50" s="306"/>
      <c r="K50" s="187"/>
    </row>
    <row r="51" spans="2:11" customFormat="1" ht="15" customHeight="1">
      <c r="B51" s="190"/>
      <c r="C51" s="191"/>
      <c r="D51" s="306" t="s">
        <v>590</v>
      </c>
      <c r="E51" s="306"/>
      <c r="F51" s="306"/>
      <c r="G51" s="306"/>
      <c r="H51" s="306"/>
      <c r="I51" s="306"/>
      <c r="J51" s="306"/>
      <c r="K51" s="187"/>
    </row>
    <row r="52" spans="2:11" customFormat="1" ht="25.5" customHeight="1">
      <c r="B52" s="186"/>
      <c r="C52" s="307" t="s">
        <v>591</v>
      </c>
      <c r="D52" s="307"/>
      <c r="E52" s="307"/>
      <c r="F52" s="307"/>
      <c r="G52" s="307"/>
      <c r="H52" s="307"/>
      <c r="I52" s="307"/>
      <c r="J52" s="307"/>
      <c r="K52" s="187"/>
    </row>
    <row r="53" spans="2:11" customFormat="1" ht="5.25" customHeight="1">
      <c r="B53" s="186"/>
      <c r="C53" s="188"/>
      <c r="D53" s="188"/>
      <c r="E53" s="188"/>
      <c r="F53" s="188"/>
      <c r="G53" s="188"/>
      <c r="H53" s="188"/>
      <c r="I53" s="188"/>
      <c r="J53" s="188"/>
      <c r="K53" s="187"/>
    </row>
    <row r="54" spans="2:11" customFormat="1" ht="15" customHeight="1">
      <c r="B54" s="186"/>
      <c r="C54" s="306" t="s">
        <v>592</v>
      </c>
      <c r="D54" s="306"/>
      <c r="E54" s="306"/>
      <c r="F54" s="306"/>
      <c r="G54" s="306"/>
      <c r="H54" s="306"/>
      <c r="I54" s="306"/>
      <c r="J54" s="306"/>
      <c r="K54" s="187"/>
    </row>
    <row r="55" spans="2:11" customFormat="1" ht="15" customHeight="1">
      <c r="B55" s="186"/>
      <c r="C55" s="306" t="s">
        <v>593</v>
      </c>
      <c r="D55" s="306"/>
      <c r="E55" s="306"/>
      <c r="F55" s="306"/>
      <c r="G55" s="306"/>
      <c r="H55" s="306"/>
      <c r="I55" s="306"/>
      <c r="J55" s="306"/>
      <c r="K55" s="187"/>
    </row>
    <row r="56" spans="2:11" customFormat="1" ht="12.75" customHeight="1">
      <c r="B56" s="186"/>
      <c r="C56" s="189"/>
      <c r="D56" s="189"/>
      <c r="E56" s="189"/>
      <c r="F56" s="189"/>
      <c r="G56" s="189"/>
      <c r="H56" s="189"/>
      <c r="I56" s="189"/>
      <c r="J56" s="189"/>
      <c r="K56" s="187"/>
    </row>
    <row r="57" spans="2:11" customFormat="1" ht="15" customHeight="1">
      <c r="B57" s="186"/>
      <c r="C57" s="306" t="s">
        <v>594</v>
      </c>
      <c r="D57" s="306"/>
      <c r="E57" s="306"/>
      <c r="F57" s="306"/>
      <c r="G57" s="306"/>
      <c r="H57" s="306"/>
      <c r="I57" s="306"/>
      <c r="J57" s="306"/>
      <c r="K57" s="187"/>
    </row>
    <row r="58" spans="2:11" customFormat="1" ht="15" customHeight="1">
      <c r="B58" s="186"/>
      <c r="C58" s="191"/>
      <c r="D58" s="306" t="s">
        <v>595</v>
      </c>
      <c r="E58" s="306"/>
      <c r="F58" s="306"/>
      <c r="G58" s="306"/>
      <c r="H58" s="306"/>
      <c r="I58" s="306"/>
      <c r="J58" s="306"/>
      <c r="K58" s="187"/>
    </row>
    <row r="59" spans="2:11" customFormat="1" ht="15" customHeight="1">
      <c r="B59" s="186"/>
      <c r="C59" s="191"/>
      <c r="D59" s="306" t="s">
        <v>596</v>
      </c>
      <c r="E59" s="306"/>
      <c r="F59" s="306"/>
      <c r="G59" s="306"/>
      <c r="H59" s="306"/>
      <c r="I59" s="306"/>
      <c r="J59" s="306"/>
      <c r="K59" s="187"/>
    </row>
    <row r="60" spans="2:11" customFormat="1" ht="15" customHeight="1">
      <c r="B60" s="186"/>
      <c r="C60" s="191"/>
      <c r="D60" s="306" t="s">
        <v>597</v>
      </c>
      <c r="E60" s="306"/>
      <c r="F60" s="306"/>
      <c r="G60" s="306"/>
      <c r="H60" s="306"/>
      <c r="I60" s="306"/>
      <c r="J60" s="306"/>
      <c r="K60" s="187"/>
    </row>
    <row r="61" spans="2:11" customFormat="1" ht="15" customHeight="1">
      <c r="B61" s="186"/>
      <c r="C61" s="191"/>
      <c r="D61" s="306" t="s">
        <v>598</v>
      </c>
      <c r="E61" s="306"/>
      <c r="F61" s="306"/>
      <c r="G61" s="306"/>
      <c r="H61" s="306"/>
      <c r="I61" s="306"/>
      <c r="J61" s="306"/>
      <c r="K61" s="187"/>
    </row>
    <row r="62" spans="2:11" customFormat="1" ht="15" customHeight="1">
      <c r="B62" s="186"/>
      <c r="C62" s="191"/>
      <c r="D62" s="309" t="s">
        <v>599</v>
      </c>
      <c r="E62" s="309"/>
      <c r="F62" s="309"/>
      <c r="G62" s="309"/>
      <c r="H62" s="309"/>
      <c r="I62" s="309"/>
      <c r="J62" s="309"/>
      <c r="K62" s="187"/>
    </row>
    <row r="63" spans="2:11" customFormat="1" ht="15" customHeight="1">
      <c r="B63" s="186"/>
      <c r="C63" s="191"/>
      <c r="D63" s="306" t="s">
        <v>600</v>
      </c>
      <c r="E63" s="306"/>
      <c r="F63" s="306"/>
      <c r="G63" s="306"/>
      <c r="H63" s="306"/>
      <c r="I63" s="306"/>
      <c r="J63" s="306"/>
      <c r="K63" s="187"/>
    </row>
    <row r="64" spans="2:11" customFormat="1" ht="12.75" customHeight="1">
      <c r="B64" s="186"/>
      <c r="C64" s="191"/>
      <c r="D64" s="191"/>
      <c r="E64" s="194"/>
      <c r="F64" s="191"/>
      <c r="G64" s="191"/>
      <c r="H64" s="191"/>
      <c r="I64" s="191"/>
      <c r="J64" s="191"/>
      <c r="K64" s="187"/>
    </row>
    <row r="65" spans="2:11" customFormat="1" ht="15" customHeight="1">
      <c r="B65" s="186"/>
      <c r="C65" s="191"/>
      <c r="D65" s="306" t="s">
        <v>601</v>
      </c>
      <c r="E65" s="306"/>
      <c r="F65" s="306"/>
      <c r="G65" s="306"/>
      <c r="H65" s="306"/>
      <c r="I65" s="306"/>
      <c r="J65" s="306"/>
      <c r="K65" s="187"/>
    </row>
    <row r="66" spans="2:11" customFormat="1" ht="15" customHeight="1">
      <c r="B66" s="186"/>
      <c r="C66" s="191"/>
      <c r="D66" s="309" t="s">
        <v>602</v>
      </c>
      <c r="E66" s="309"/>
      <c r="F66" s="309"/>
      <c r="G66" s="309"/>
      <c r="H66" s="309"/>
      <c r="I66" s="309"/>
      <c r="J66" s="309"/>
      <c r="K66" s="187"/>
    </row>
    <row r="67" spans="2:11" customFormat="1" ht="15" customHeight="1">
      <c r="B67" s="186"/>
      <c r="C67" s="191"/>
      <c r="D67" s="306" t="s">
        <v>603</v>
      </c>
      <c r="E67" s="306"/>
      <c r="F67" s="306"/>
      <c r="G67" s="306"/>
      <c r="H67" s="306"/>
      <c r="I67" s="306"/>
      <c r="J67" s="306"/>
      <c r="K67" s="187"/>
    </row>
    <row r="68" spans="2:11" customFormat="1" ht="15" customHeight="1">
      <c r="B68" s="186"/>
      <c r="C68" s="191"/>
      <c r="D68" s="306" t="s">
        <v>604</v>
      </c>
      <c r="E68" s="306"/>
      <c r="F68" s="306"/>
      <c r="G68" s="306"/>
      <c r="H68" s="306"/>
      <c r="I68" s="306"/>
      <c r="J68" s="306"/>
      <c r="K68" s="187"/>
    </row>
    <row r="69" spans="2:11" customFormat="1" ht="15" customHeight="1">
      <c r="B69" s="186"/>
      <c r="C69" s="191"/>
      <c r="D69" s="306" t="s">
        <v>605</v>
      </c>
      <c r="E69" s="306"/>
      <c r="F69" s="306"/>
      <c r="G69" s="306"/>
      <c r="H69" s="306"/>
      <c r="I69" s="306"/>
      <c r="J69" s="306"/>
      <c r="K69" s="187"/>
    </row>
    <row r="70" spans="2:11" customFormat="1" ht="15" customHeight="1">
      <c r="B70" s="186"/>
      <c r="C70" s="191"/>
      <c r="D70" s="306" t="s">
        <v>606</v>
      </c>
      <c r="E70" s="306"/>
      <c r="F70" s="306"/>
      <c r="G70" s="306"/>
      <c r="H70" s="306"/>
      <c r="I70" s="306"/>
      <c r="J70" s="306"/>
      <c r="K70" s="187"/>
    </row>
    <row r="71" spans="2:11" customFormat="1" ht="12.75" customHeight="1">
      <c r="B71" s="195"/>
      <c r="C71" s="196"/>
      <c r="D71" s="196"/>
      <c r="E71" s="196"/>
      <c r="F71" s="196"/>
      <c r="G71" s="196"/>
      <c r="H71" s="196"/>
      <c r="I71" s="196"/>
      <c r="J71" s="196"/>
      <c r="K71" s="197"/>
    </row>
    <row r="72" spans="2:11" customFormat="1" ht="18.75" customHeight="1">
      <c r="B72" s="198"/>
      <c r="C72" s="198"/>
      <c r="D72" s="198"/>
      <c r="E72" s="198"/>
      <c r="F72" s="198"/>
      <c r="G72" s="198"/>
      <c r="H72" s="198"/>
      <c r="I72" s="198"/>
      <c r="J72" s="198"/>
      <c r="K72" s="199"/>
    </row>
    <row r="73" spans="2:11" customFormat="1" ht="18.75" customHeight="1">
      <c r="B73" s="199"/>
      <c r="C73" s="199"/>
      <c r="D73" s="199"/>
      <c r="E73" s="199"/>
      <c r="F73" s="199"/>
      <c r="G73" s="199"/>
      <c r="H73" s="199"/>
      <c r="I73" s="199"/>
      <c r="J73" s="199"/>
      <c r="K73" s="199"/>
    </row>
    <row r="74" spans="2:11" customFormat="1" ht="7.5" customHeight="1">
      <c r="B74" s="200"/>
      <c r="C74" s="201"/>
      <c r="D74" s="201"/>
      <c r="E74" s="201"/>
      <c r="F74" s="201"/>
      <c r="G74" s="201"/>
      <c r="H74" s="201"/>
      <c r="I74" s="201"/>
      <c r="J74" s="201"/>
      <c r="K74" s="202"/>
    </row>
    <row r="75" spans="2:11" customFormat="1" ht="45" customHeight="1">
      <c r="B75" s="203"/>
      <c r="C75" s="310" t="s">
        <v>607</v>
      </c>
      <c r="D75" s="310"/>
      <c r="E75" s="310"/>
      <c r="F75" s="310"/>
      <c r="G75" s="310"/>
      <c r="H75" s="310"/>
      <c r="I75" s="310"/>
      <c r="J75" s="310"/>
      <c r="K75" s="204"/>
    </row>
    <row r="76" spans="2:11" customFormat="1" ht="17.25" customHeight="1">
      <c r="B76" s="203"/>
      <c r="C76" s="205" t="s">
        <v>608</v>
      </c>
      <c r="D76" s="205"/>
      <c r="E76" s="205"/>
      <c r="F76" s="205" t="s">
        <v>609</v>
      </c>
      <c r="G76" s="206"/>
      <c r="H76" s="205" t="s">
        <v>58</v>
      </c>
      <c r="I76" s="205" t="s">
        <v>61</v>
      </c>
      <c r="J76" s="205" t="s">
        <v>610</v>
      </c>
      <c r="K76" s="204"/>
    </row>
    <row r="77" spans="2:11" customFormat="1" ht="17.25" customHeight="1">
      <c r="B77" s="203"/>
      <c r="C77" s="207" t="s">
        <v>611</v>
      </c>
      <c r="D77" s="207"/>
      <c r="E77" s="207"/>
      <c r="F77" s="208" t="s">
        <v>612</v>
      </c>
      <c r="G77" s="209"/>
      <c r="H77" s="207"/>
      <c r="I77" s="207"/>
      <c r="J77" s="207" t="s">
        <v>613</v>
      </c>
      <c r="K77" s="204"/>
    </row>
    <row r="78" spans="2:11" customFormat="1" ht="5.25" customHeight="1">
      <c r="B78" s="203"/>
      <c r="C78" s="210"/>
      <c r="D78" s="210"/>
      <c r="E78" s="210"/>
      <c r="F78" s="210"/>
      <c r="G78" s="211"/>
      <c r="H78" s="210"/>
      <c r="I78" s="210"/>
      <c r="J78" s="210"/>
      <c r="K78" s="204"/>
    </row>
    <row r="79" spans="2:11" customFormat="1" ht="15" customHeight="1">
      <c r="B79" s="203"/>
      <c r="C79" s="192" t="s">
        <v>57</v>
      </c>
      <c r="D79" s="212"/>
      <c r="E79" s="212"/>
      <c r="F79" s="213" t="s">
        <v>614</v>
      </c>
      <c r="G79" s="214"/>
      <c r="H79" s="192" t="s">
        <v>615</v>
      </c>
      <c r="I79" s="192" t="s">
        <v>616</v>
      </c>
      <c r="J79" s="192">
        <v>20</v>
      </c>
      <c r="K79" s="204"/>
    </row>
    <row r="80" spans="2:11" customFormat="1" ht="15" customHeight="1">
      <c r="B80" s="203"/>
      <c r="C80" s="192" t="s">
        <v>617</v>
      </c>
      <c r="D80" s="192"/>
      <c r="E80" s="192"/>
      <c r="F80" s="213" t="s">
        <v>614</v>
      </c>
      <c r="G80" s="214"/>
      <c r="H80" s="192" t="s">
        <v>618</v>
      </c>
      <c r="I80" s="192" t="s">
        <v>616</v>
      </c>
      <c r="J80" s="192">
        <v>120</v>
      </c>
      <c r="K80" s="204"/>
    </row>
    <row r="81" spans="2:11" customFormat="1" ht="15" customHeight="1">
      <c r="B81" s="215"/>
      <c r="C81" s="192" t="s">
        <v>619</v>
      </c>
      <c r="D81" s="192"/>
      <c r="E81" s="192"/>
      <c r="F81" s="213" t="s">
        <v>620</v>
      </c>
      <c r="G81" s="214"/>
      <c r="H81" s="192" t="s">
        <v>621</v>
      </c>
      <c r="I81" s="192" t="s">
        <v>616</v>
      </c>
      <c r="J81" s="192">
        <v>50</v>
      </c>
      <c r="K81" s="204"/>
    </row>
    <row r="82" spans="2:11" customFormat="1" ht="15" customHeight="1">
      <c r="B82" s="215"/>
      <c r="C82" s="192" t="s">
        <v>622</v>
      </c>
      <c r="D82" s="192"/>
      <c r="E82" s="192"/>
      <c r="F82" s="213" t="s">
        <v>614</v>
      </c>
      <c r="G82" s="214"/>
      <c r="H82" s="192" t="s">
        <v>623</v>
      </c>
      <c r="I82" s="192" t="s">
        <v>624</v>
      </c>
      <c r="J82" s="192"/>
      <c r="K82" s="204"/>
    </row>
    <row r="83" spans="2:11" customFormat="1" ht="15" customHeight="1">
      <c r="B83" s="215"/>
      <c r="C83" s="192" t="s">
        <v>625</v>
      </c>
      <c r="D83" s="192"/>
      <c r="E83" s="192"/>
      <c r="F83" s="213" t="s">
        <v>620</v>
      </c>
      <c r="G83" s="192"/>
      <c r="H83" s="192" t="s">
        <v>626</v>
      </c>
      <c r="I83" s="192" t="s">
        <v>616</v>
      </c>
      <c r="J83" s="192">
        <v>15</v>
      </c>
      <c r="K83" s="204"/>
    </row>
    <row r="84" spans="2:11" customFormat="1" ht="15" customHeight="1">
      <c r="B84" s="215"/>
      <c r="C84" s="192" t="s">
        <v>627</v>
      </c>
      <c r="D84" s="192"/>
      <c r="E84" s="192"/>
      <c r="F84" s="213" t="s">
        <v>620</v>
      </c>
      <c r="G84" s="192"/>
      <c r="H84" s="192" t="s">
        <v>628</v>
      </c>
      <c r="I84" s="192" t="s">
        <v>616</v>
      </c>
      <c r="J84" s="192">
        <v>15</v>
      </c>
      <c r="K84" s="204"/>
    </row>
    <row r="85" spans="2:11" customFormat="1" ht="15" customHeight="1">
      <c r="B85" s="215"/>
      <c r="C85" s="192" t="s">
        <v>629</v>
      </c>
      <c r="D85" s="192"/>
      <c r="E85" s="192"/>
      <c r="F85" s="213" t="s">
        <v>620</v>
      </c>
      <c r="G85" s="192"/>
      <c r="H85" s="192" t="s">
        <v>630</v>
      </c>
      <c r="I85" s="192" t="s">
        <v>616</v>
      </c>
      <c r="J85" s="192">
        <v>20</v>
      </c>
      <c r="K85" s="204"/>
    </row>
    <row r="86" spans="2:11" customFormat="1" ht="15" customHeight="1">
      <c r="B86" s="215"/>
      <c r="C86" s="192" t="s">
        <v>631</v>
      </c>
      <c r="D86" s="192"/>
      <c r="E86" s="192"/>
      <c r="F86" s="213" t="s">
        <v>620</v>
      </c>
      <c r="G86" s="192"/>
      <c r="H86" s="192" t="s">
        <v>632</v>
      </c>
      <c r="I86" s="192" t="s">
        <v>616</v>
      </c>
      <c r="J86" s="192">
        <v>20</v>
      </c>
      <c r="K86" s="204"/>
    </row>
    <row r="87" spans="2:11" customFormat="1" ht="15" customHeight="1">
      <c r="B87" s="215"/>
      <c r="C87" s="192" t="s">
        <v>633</v>
      </c>
      <c r="D87" s="192"/>
      <c r="E87" s="192"/>
      <c r="F87" s="213" t="s">
        <v>620</v>
      </c>
      <c r="G87" s="214"/>
      <c r="H87" s="192" t="s">
        <v>634</v>
      </c>
      <c r="I87" s="192" t="s">
        <v>616</v>
      </c>
      <c r="J87" s="192">
        <v>50</v>
      </c>
      <c r="K87" s="204"/>
    </row>
    <row r="88" spans="2:11" customFormat="1" ht="15" customHeight="1">
      <c r="B88" s="215"/>
      <c r="C88" s="192" t="s">
        <v>635</v>
      </c>
      <c r="D88" s="192"/>
      <c r="E88" s="192"/>
      <c r="F88" s="213" t="s">
        <v>620</v>
      </c>
      <c r="G88" s="214"/>
      <c r="H88" s="192" t="s">
        <v>636</v>
      </c>
      <c r="I88" s="192" t="s">
        <v>616</v>
      </c>
      <c r="J88" s="192">
        <v>20</v>
      </c>
      <c r="K88" s="204"/>
    </row>
    <row r="89" spans="2:11" customFormat="1" ht="15" customHeight="1">
      <c r="B89" s="215"/>
      <c r="C89" s="192" t="s">
        <v>637</v>
      </c>
      <c r="D89" s="192"/>
      <c r="E89" s="192"/>
      <c r="F89" s="213" t="s">
        <v>620</v>
      </c>
      <c r="G89" s="214"/>
      <c r="H89" s="192" t="s">
        <v>638</v>
      </c>
      <c r="I89" s="192" t="s">
        <v>616</v>
      </c>
      <c r="J89" s="192">
        <v>20</v>
      </c>
      <c r="K89" s="204"/>
    </row>
    <row r="90" spans="2:11" customFormat="1" ht="15" customHeight="1">
      <c r="B90" s="215"/>
      <c r="C90" s="192" t="s">
        <v>639</v>
      </c>
      <c r="D90" s="192"/>
      <c r="E90" s="192"/>
      <c r="F90" s="213" t="s">
        <v>620</v>
      </c>
      <c r="G90" s="214"/>
      <c r="H90" s="192" t="s">
        <v>640</v>
      </c>
      <c r="I90" s="192" t="s">
        <v>616</v>
      </c>
      <c r="J90" s="192">
        <v>50</v>
      </c>
      <c r="K90" s="204"/>
    </row>
    <row r="91" spans="2:11" customFormat="1" ht="15" customHeight="1">
      <c r="B91" s="215"/>
      <c r="C91" s="192" t="s">
        <v>641</v>
      </c>
      <c r="D91" s="192"/>
      <c r="E91" s="192"/>
      <c r="F91" s="213" t="s">
        <v>620</v>
      </c>
      <c r="G91" s="214"/>
      <c r="H91" s="192" t="s">
        <v>641</v>
      </c>
      <c r="I91" s="192" t="s">
        <v>616</v>
      </c>
      <c r="J91" s="192">
        <v>50</v>
      </c>
      <c r="K91" s="204"/>
    </row>
    <row r="92" spans="2:11" customFormat="1" ht="15" customHeight="1">
      <c r="B92" s="215"/>
      <c r="C92" s="192" t="s">
        <v>642</v>
      </c>
      <c r="D92" s="192"/>
      <c r="E92" s="192"/>
      <c r="F92" s="213" t="s">
        <v>620</v>
      </c>
      <c r="G92" s="214"/>
      <c r="H92" s="192" t="s">
        <v>643</v>
      </c>
      <c r="I92" s="192" t="s">
        <v>616</v>
      </c>
      <c r="J92" s="192">
        <v>255</v>
      </c>
      <c r="K92" s="204"/>
    </row>
    <row r="93" spans="2:11" customFormat="1" ht="15" customHeight="1">
      <c r="B93" s="215"/>
      <c r="C93" s="192" t="s">
        <v>644</v>
      </c>
      <c r="D93" s="192"/>
      <c r="E93" s="192"/>
      <c r="F93" s="213" t="s">
        <v>614</v>
      </c>
      <c r="G93" s="214"/>
      <c r="H93" s="192" t="s">
        <v>645</v>
      </c>
      <c r="I93" s="192" t="s">
        <v>646</v>
      </c>
      <c r="J93" s="192"/>
      <c r="K93" s="204"/>
    </row>
    <row r="94" spans="2:11" customFormat="1" ht="15" customHeight="1">
      <c r="B94" s="215"/>
      <c r="C94" s="192" t="s">
        <v>647</v>
      </c>
      <c r="D94" s="192"/>
      <c r="E94" s="192"/>
      <c r="F94" s="213" t="s">
        <v>614</v>
      </c>
      <c r="G94" s="214"/>
      <c r="H94" s="192" t="s">
        <v>648</v>
      </c>
      <c r="I94" s="192" t="s">
        <v>649</v>
      </c>
      <c r="J94" s="192"/>
      <c r="K94" s="204"/>
    </row>
    <row r="95" spans="2:11" customFormat="1" ht="15" customHeight="1">
      <c r="B95" s="215"/>
      <c r="C95" s="192" t="s">
        <v>650</v>
      </c>
      <c r="D95" s="192"/>
      <c r="E95" s="192"/>
      <c r="F95" s="213" t="s">
        <v>614</v>
      </c>
      <c r="G95" s="214"/>
      <c r="H95" s="192" t="s">
        <v>650</v>
      </c>
      <c r="I95" s="192" t="s">
        <v>649</v>
      </c>
      <c r="J95" s="192"/>
      <c r="K95" s="204"/>
    </row>
    <row r="96" spans="2:11" customFormat="1" ht="15" customHeight="1">
      <c r="B96" s="215"/>
      <c r="C96" s="192" t="s">
        <v>42</v>
      </c>
      <c r="D96" s="192"/>
      <c r="E96" s="192"/>
      <c r="F96" s="213" t="s">
        <v>614</v>
      </c>
      <c r="G96" s="214"/>
      <c r="H96" s="192" t="s">
        <v>651</v>
      </c>
      <c r="I96" s="192" t="s">
        <v>649</v>
      </c>
      <c r="J96" s="192"/>
      <c r="K96" s="204"/>
    </row>
    <row r="97" spans="2:11" customFormat="1" ht="15" customHeight="1">
      <c r="B97" s="215"/>
      <c r="C97" s="192" t="s">
        <v>52</v>
      </c>
      <c r="D97" s="192"/>
      <c r="E97" s="192"/>
      <c r="F97" s="213" t="s">
        <v>614</v>
      </c>
      <c r="G97" s="214"/>
      <c r="H97" s="192" t="s">
        <v>652</v>
      </c>
      <c r="I97" s="192" t="s">
        <v>649</v>
      </c>
      <c r="J97" s="192"/>
      <c r="K97" s="204"/>
    </row>
    <row r="98" spans="2:11" customFormat="1" ht="15" customHeight="1">
      <c r="B98" s="216"/>
      <c r="C98" s="217"/>
      <c r="D98" s="217"/>
      <c r="E98" s="217"/>
      <c r="F98" s="217"/>
      <c r="G98" s="217"/>
      <c r="H98" s="217"/>
      <c r="I98" s="217"/>
      <c r="J98" s="217"/>
      <c r="K98" s="218"/>
    </row>
    <row r="99" spans="2:11" customFormat="1" ht="18.75" customHeight="1">
      <c r="B99" s="219"/>
      <c r="C99" s="220"/>
      <c r="D99" s="220"/>
      <c r="E99" s="220"/>
      <c r="F99" s="220"/>
      <c r="G99" s="220"/>
      <c r="H99" s="220"/>
      <c r="I99" s="220"/>
      <c r="J99" s="220"/>
      <c r="K99" s="219"/>
    </row>
    <row r="100" spans="2:11" customFormat="1" ht="18.75" customHeight="1"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</row>
    <row r="101" spans="2:11" customFormat="1" ht="7.5" customHeight="1">
      <c r="B101" s="200"/>
      <c r="C101" s="201"/>
      <c r="D101" s="201"/>
      <c r="E101" s="201"/>
      <c r="F101" s="201"/>
      <c r="G101" s="201"/>
      <c r="H101" s="201"/>
      <c r="I101" s="201"/>
      <c r="J101" s="201"/>
      <c r="K101" s="202"/>
    </row>
    <row r="102" spans="2:11" customFormat="1" ht="45" customHeight="1">
      <c r="B102" s="203"/>
      <c r="C102" s="310" t="s">
        <v>653</v>
      </c>
      <c r="D102" s="310"/>
      <c r="E102" s="310"/>
      <c r="F102" s="310"/>
      <c r="G102" s="310"/>
      <c r="H102" s="310"/>
      <c r="I102" s="310"/>
      <c r="J102" s="310"/>
      <c r="K102" s="204"/>
    </row>
    <row r="103" spans="2:11" customFormat="1" ht="17.25" customHeight="1">
      <c r="B103" s="203"/>
      <c r="C103" s="205" t="s">
        <v>608</v>
      </c>
      <c r="D103" s="205"/>
      <c r="E103" s="205"/>
      <c r="F103" s="205" t="s">
        <v>609</v>
      </c>
      <c r="G103" s="206"/>
      <c r="H103" s="205" t="s">
        <v>58</v>
      </c>
      <c r="I103" s="205" t="s">
        <v>61</v>
      </c>
      <c r="J103" s="205" t="s">
        <v>610</v>
      </c>
      <c r="K103" s="204"/>
    </row>
    <row r="104" spans="2:11" customFormat="1" ht="17.25" customHeight="1">
      <c r="B104" s="203"/>
      <c r="C104" s="207" t="s">
        <v>611</v>
      </c>
      <c r="D104" s="207"/>
      <c r="E104" s="207"/>
      <c r="F104" s="208" t="s">
        <v>612</v>
      </c>
      <c r="G104" s="209"/>
      <c r="H104" s="207"/>
      <c r="I104" s="207"/>
      <c r="J104" s="207" t="s">
        <v>613</v>
      </c>
      <c r="K104" s="204"/>
    </row>
    <row r="105" spans="2:11" customFormat="1" ht="5.25" customHeight="1">
      <c r="B105" s="203"/>
      <c r="C105" s="205"/>
      <c r="D105" s="205"/>
      <c r="E105" s="205"/>
      <c r="F105" s="205"/>
      <c r="G105" s="221"/>
      <c r="H105" s="205"/>
      <c r="I105" s="205"/>
      <c r="J105" s="205"/>
      <c r="K105" s="204"/>
    </row>
    <row r="106" spans="2:11" customFormat="1" ht="15" customHeight="1">
      <c r="B106" s="203"/>
      <c r="C106" s="192" t="s">
        <v>57</v>
      </c>
      <c r="D106" s="212"/>
      <c r="E106" s="212"/>
      <c r="F106" s="213" t="s">
        <v>614</v>
      </c>
      <c r="G106" s="192"/>
      <c r="H106" s="192" t="s">
        <v>654</v>
      </c>
      <c r="I106" s="192" t="s">
        <v>616</v>
      </c>
      <c r="J106" s="192">
        <v>20</v>
      </c>
      <c r="K106" s="204"/>
    </row>
    <row r="107" spans="2:11" customFormat="1" ht="15" customHeight="1">
      <c r="B107" s="203"/>
      <c r="C107" s="192" t="s">
        <v>617</v>
      </c>
      <c r="D107" s="192"/>
      <c r="E107" s="192"/>
      <c r="F107" s="213" t="s">
        <v>614</v>
      </c>
      <c r="G107" s="192"/>
      <c r="H107" s="192" t="s">
        <v>654</v>
      </c>
      <c r="I107" s="192" t="s">
        <v>616</v>
      </c>
      <c r="J107" s="192">
        <v>120</v>
      </c>
      <c r="K107" s="204"/>
    </row>
    <row r="108" spans="2:11" customFormat="1" ht="15" customHeight="1">
      <c r="B108" s="215"/>
      <c r="C108" s="192" t="s">
        <v>619</v>
      </c>
      <c r="D108" s="192"/>
      <c r="E108" s="192"/>
      <c r="F108" s="213" t="s">
        <v>620</v>
      </c>
      <c r="G108" s="192"/>
      <c r="H108" s="192" t="s">
        <v>654</v>
      </c>
      <c r="I108" s="192" t="s">
        <v>616</v>
      </c>
      <c r="J108" s="192">
        <v>50</v>
      </c>
      <c r="K108" s="204"/>
    </row>
    <row r="109" spans="2:11" customFormat="1" ht="15" customHeight="1">
      <c r="B109" s="215"/>
      <c r="C109" s="192" t="s">
        <v>622</v>
      </c>
      <c r="D109" s="192"/>
      <c r="E109" s="192"/>
      <c r="F109" s="213" t="s">
        <v>614</v>
      </c>
      <c r="G109" s="192"/>
      <c r="H109" s="192" t="s">
        <v>654</v>
      </c>
      <c r="I109" s="192" t="s">
        <v>624</v>
      </c>
      <c r="J109" s="192"/>
      <c r="K109" s="204"/>
    </row>
    <row r="110" spans="2:11" customFormat="1" ht="15" customHeight="1">
      <c r="B110" s="215"/>
      <c r="C110" s="192" t="s">
        <v>633</v>
      </c>
      <c r="D110" s="192"/>
      <c r="E110" s="192"/>
      <c r="F110" s="213" t="s">
        <v>620</v>
      </c>
      <c r="G110" s="192"/>
      <c r="H110" s="192" t="s">
        <v>654</v>
      </c>
      <c r="I110" s="192" t="s">
        <v>616</v>
      </c>
      <c r="J110" s="192">
        <v>50</v>
      </c>
      <c r="K110" s="204"/>
    </row>
    <row r="111" spans="2:11" customFormat="1" ht="15" customHeight="1">
      <c r="B111" s="215"/>
      <c r="C111" s="192" t="s">
        <v>641</v>
      </c>
      <c r="D111" s="192"/>
      <c r="E111" s="192"/>
      <c r="F111" s="213" t="s">
        <v>620</v>
      </c>
      <c r="G111" s="192"/>
      <c r="H111" s="192" t="s">
        <v>654</v>
      </c>
      <c r="I111" s="192" t="s">
        <v>616</v>
      </c>
      <c r="J111" s="192">
        <v>50</v>
      </c>
      <c r="K111" s="204"/>
    </row>
    <row r="112" spans="2:11" customFormat="1" ht="15" customHeight="1">
      <c r="B112" s="215"/>
      <c r="C112" s="192" t="s">
        <v>639</v>
      </c>
      <c r="D112" s="192"/>
      <c r="E112" s="192"/>
      <c r="F112" s="213" t="s">
        <v>620</v>
      </c>
      <c r="G112" s="192"/>
      <c r="H112" s="192" t="s">
        <v>654</v>
      </c>
      <c r="I112" s="192" t="s">
        <v>616</v>
      </c>
      <c r="J112" s="192">
        <v>50</v>
      </c>
      <c r="K112" s="204"/>
    </row>
    <row r="113" spans="2:11" customFormat="1" ht="15" customHeight="1">
      <c r="B113" s="215"/>
      <c r="C113" s="192" t="s">
        <v>57</v>
      </c>
      <c r="D113" s="192"/>
      <c r="E113" s="192"/>
      <c r="F113" s="213" t="s">
        <v>614</v>
      </c>
      <c r="G113" s="192"/>
      <c r="H113" s="192" t="s">
        <v>655</v>
      </c>
      <c r="I113" s="192" t="s">
        <v>616</v>
      </c>
      <c r="J113" s="192">
        <v>20</v>
      </c>
      <c r="K113" s="204"/>
    </row>
    <row r="114" spans="2:11" customFormat="1" ht="15" customHeight="1">
      <c r="B114" s="215"/>
      <c r="C114" s="192" t="s">
        <v>656</v>
      </c>
      <c r="D114" s="192"/>
      <c r="E114" s="192"/>
      <c r="F114" s="213" t="s">
        <v>614</v>
      </c>
      <c r="G114" s="192"/>
      <c r="H114" s="192" t="s">
        <v>657</v>
      </c>
      <c r="I114" s="192" t="s">
        <v>616</v>
      </c>
      <c r="J114" s="192">
        <v>120</v>
      </c>
      <c r="K114" s="204"/>
    </row>
    <row r="115" spans="2:11" customFormat="1" ht="15" customHeight="1">
      <c r="B115" s="215"/>
      <c r="C115" s="192" t="s">
        <v>42</v>
      </c>
      <c r="D115" s="192"/>
      <c r="E115" s="192"/>
      <c r="F115" s="213" t="s">
        <v>614</v>
      </c>
      <c r="G115" s="192"/>
      <c r="H115" s="192" t="s">
        <v>658</v>
      </c>
      <c r="I115" s="192" t="s">
        <v>649</v>
      </c>
      <c r="J115" s="192"/>
      <c r="K115" s="204"/>
    </row>
    <row r="116" spans="2:11" customFormat="1" ht="15" customHeight="1">
      <c r="B116" s="215"/>
      <c r="C116" s="192" t="s">
        <v>52</v>
      </c>
      <c r="D116" s="192"/>
      <c r="E116" s="192"/>
      <c r="F116" s="213" t="s">
        <v>614</v>
      </c>
      <c r="G116" s="192"/>
      <c r="H116" s="192" t="s">
        <v>659</v>
      </c>
      <c r="I116" s="192" t="s">
        <v>649</v>
      </c>
      <c r="J116" s="192"/>
      <c r="K116" s="204"/>
    </row>
    <row r="117" spans="2:11" customFormat="1" ht="15" customHeight="1">
      <c r="B117" s="215"/>
      <c r="C117" s="192" t="s">
        <v>61</v>
      </c>
      <c r="D117" s="192"/>
      <c r="E117" s="192"/>
      <c r="F117" s="213" t="s">
        <v>614</v>
      </c>
      <c r="G117" s="192"/>
      <c r="H117" s="192" t="s">
        <v>660</v>
      </c>
      <c r="I117" s="192" t="s">
        <v>661</v>
      </c>
      <c r="J117" s="192"/>
      <c r="K117" s="204"/>
    </row>
    <row r="118" spans="2:11" customFormat="1" ht="15" customHeight="1">
      <c r="B118" s="216"/>
      <c r="C118" s="222"/>
      <c r="D118" s="222"/>
      <c r="E118" s="222"/>
      <c r="F118" s="222"/>
      <c r="G118" s="222"/>
      <c r="H118" s="222"/>
      <c r="I118" s="222"/>
      <c r="J118" s="222"/>
      <c r="K118" s="218"/>
    </row>
    <row r="119" spans="2:11" customFormat="1" ht="18.75" customHeight="1">
      <c r="B119" s="223"/>
      <c r="C119" s="224"/>
      <c r="D119" s="224"/>
      <c r="E119" s="224"/>
      <c r="F119" s="225"/>
      <c r="G119" s="224"/>
      <c r="H119" s="224"/>
      <c r="I119" s="224"/>
      <c r="J119" s="224"/>
      <c r="K119" s="223"/>
    </row>
    <row r="120" spans="2:11" customFormat="1" ht="18.75" customHeight="1"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</row>
    <row r="121" spans="2:11" customFormat="1" ht="7.5" customHeight="1">
      <c r="B121" s="226"/>
      <c r="C121" s="227"/>
      <c r="D121" s="227"/>
      <c r="E121" s="227"/>
      <c r="F121" s="227"/>
      <c r="G121" s="227"/>
      <c r="H121" s="227"/>
      <c r="I121" s="227"/>
      <c r="J121" s="227"/>
      <c r="K121" s="228"/>
    </row>
    <row r="122" spans="2:11" customFormat="1" ht="45" customHeight="1">
      <c r="B122" s="229"/>
      <c r="C122" s="308" t="s">
        <v>662</v>
      </c>
      <c r="D122" s="308"/>
      <c r="E122" s="308"/>
      <c r="F122" s="308"/>
      <c r="G122" s="308"/>
      <c r="H122" s="308"/>
      <c r="I122" s="308"/>
      <c r="J122" s="308"/>
      <c r="K122" s="230"/>
    </row>
    <row r="123" spans="2:11" customFormat="1" ht="17.25" customHeight="1">
      <c r="B123" s="231"/>
      <c r="C123" s="205" t="s">
        <v>608</v>
      </c>
      <c r="D123" s="205"/>
      <c r="E123" s="205"/>
      <c r="F123" s="205" t="s">
        <v>609</v>
      </c>
      <c r="G123" s="206"/>
      <c r="H123" s="205" t="s">
        <v>58</v>
      </c>
      <c r="I123" s="205" t="s">
        <v>61</v>
      </c>
      <c r="J123" s="205" t="s">
        <v>610</v>
      </c>
      <c r="K123" s="232"/>
    </row>
    <row r="124" spans="2:11" customFormat="1" ht="17.25" customHeight="1">
      <c r="B124" s="231"/>
      <c r="C124" s="207" t="s">
        <v>611</v>
      </c>
      <c r="D124" s="207"/>
      <c r="E124" s="207"/>
      <c r="F124" s="208" t="s">
        <v>612</v>
      </c>
      <c r="G124" s="209"/>
      <c r="H124" s="207"/>
      <c r="I124" s="207"/>
      <c r="J124" s="207" t="s">
        <v>613</v>
      </c>
      <c r="K124" s="232"/>
    </row>
    <row r="125" spans="2:11" customFormat="1" ht="5.25" customHeight="1">
      <c r="B125" s="233"/>
      <c r="C125" s="210"/>
      <c r="D125" s="210"/>
      <c r="E125" s="210"/>
      <c r="F125" s="210"/>
      <c r="G125" s="234"/>
      <c r="H125" s="210"/>
      <c r="I125" s="210"/>
      <c r="J125" s="210"/>
      <c r="K125" s="235"/>
    </row>
    <row r="126" spans="2:11" customFormat="1" ht="15" customHeight="1">
      <c r="B126" s="233"/>
      <c r="C126" s="192" t="s">
        <v>617</v>
      </c>
      <c r="D126" s="212"/>
      <c r="E126" s="212"/>
      <c r="F126" s="213" t="s">
        <v>614</v>
      </c>
      <c r="G126" s="192"/>
      <c r="H126" s="192" t="s">
        <v>654</v>
      </c>
      <c r="I126" s="192" t="s">
        <v>616</v>
      </c>
      <c r="J126" s="192">
        <v>120</v>
      </c>
      <c r="K126" s="236"/>
    </row>
    <row r="127" spans="2:11" customFormat="1" ht="15" customHeight="1">
      <c r="B127" s="233"/>
      <c r="C127" s="192" t="s">
        <v>663</v>
      </c>
      <c r="D127" s="192"/>
      <c r="E127" s="192"/>
      <c r="F127" s="213" t="s">
        <v>614</v>
      </c>
      <c r="G127" s="192"/>
      <c r="H127" s="192" t="s">
        <v>664</v>
      </c>
      <c r="I127" s="192" t="s">
        <v>616</v>
      </c>
      <c r="J127" s="192" t="s">
        <v>665</v>
      </c>
      <c r="K127" s="236"/>
    </row>
    <row r="128" spans="2:11" customFormat="1" ht="15" customHeight="1">
      <c r="B128" s="233"/>
      <c r="C128" s="192" t="s">
        <v>562</v>
      </c>
      <c r="D128" s="192"/>
      <c r="E128" s="192"/>
      <c r="F128" s="213" t="s">
        <v>614</v>
      </c>
      <c r="G128" s="192"/>
      <c r="H128" s="192" t="s">
        <v>666</v>
      </c>
      <c r="I128" s="192" t="s">
        <v>616</v>
      </c>
      <c r="J128" s="192" t="s">
        <v>665</v>
      </c>
      <c r="K128" s="236"/>
    </row>
    <row r="129" spans="2:11" customFormat="1" ht="15" customHeight="1">
      <c r="B129" s="233"/>
      <c r="C129" s="192" t="s">
        <v>625</v>
      </c>
      <c r="D129" s="192"/>
      <c r="E129" s="192"/>
      <c r="F129" s="213" t="s">
        <v>620</v>
      </c>
      <c r="G129" s="192"/>
      <c r="H129" s="192" t="s">
        <v>626</v>
      </c>
      <c r="I129" s="192" t="s">
        <v>616</v>
      </c>
      <c r="J129" s="192">
        <v>15</v>
      </c>
      <c r="K129" s="236"/>
    </row>
    <row r="130" spans="2:11" customFormat="1" ht="15" customHeight="1">
      <c r="B130" s="233"/>
      <c r="C130" s="192" t="s">
        <v>627</v>
      </c>
      <c r="D130" s="192"/>
      <c r="E130" s="192"/>
      <c r="F130" s="213" t="s">
        <v>620</v>
      </c>
      <c r="G130" s="192"/>
      <c r="H130" s="192" t="s">
        <v>628</v>
      </c>
      <c r="I130" s="192" t="s">
        <v>616</v>
      </c>
      <c r="J130" s="192">
        <v>15</v>
      </c>
      <c r="K130" s="236"/>
    </row>
    <row r="131" spans="2:11" customFormat="1" ht="15" customHeight="1">
      <c r="B131" s="233"/>
      <c r="C131" s="192" t="s">
        <v>629</v>
      </c>
      <c r="D131" s="192"/>
      <c r="E131" s="192"/>
      <c r="F131" s="213" t="s">
        <v>620</v>
      </c>
      <c r="G131" s="192"/>
      <c r="H131" s="192" t="s">
        <v>630</v>
      </c>
      <c r="I131" s="192" t="s">
        <v>616</v>
      </c>
      <c r="J131" s="192">
        <v>20</v>
      </c>
      <c r="K131" s="236"/>
    </row>
    <row r="132" spans="2:11" customFormat="1" ht="15" customHeight="1">
      <c r="B132" s="233"/>
      <c r="C132" s="192" t="s">
        <v>631</v>
      </c>
      <c r="D132" s="192"/>
      <c r="E132" s="192"/>
      <c r="F132" s="213" t="s">
        <v>620</v>
      </c>
      <c r="G132" s="192"/>
      <c r="H132" s="192" t="s">
        <v>632</v>
      </c>
      <c r="I132" s="192" t="s">
        <v>616</v>
      </c>
      <c r="J132" s="192">
        <v>20</v>
      </c>
      <c r="K132" s="236"/>
    </row>
    <row r="133" spans="2:11" customFormat="1" ht="15" customHeight="1">
      <c r="B133" s="233"/>
      <c r="C133" s="192" t="s">
        <v>619</v>
      </c>
      <c r="D133" s="192"/>
      <c r="E133" s="192"/>
      <c r="F133" s="213" t="s">
        <v>620</v>
      </c>
      <c r="G133" s="192"/>
      <c r="H133" s="192" t="s">
        <v>654</v>
      </c>
      <c r="I133" s="192" t="s">
        <v>616</v>
      </c>
      <c r="J133" s="192">
        <v>50</v>
      </c>
      <c r="K133" s="236"/>
    </row>
    <row r="134" spans="2:11" customFormat="1" ht="15" customHeight="1">
      <c r="B134" s="233"/>
      <c r="C134" s="192" t="s">
        <v>633</v>
      </c>
      <c r="D134" s="192"/>
      <c r="E134" s="192"/>
      <c r="F134" s="213" t="s">
        <v>620</v>
      </c>
      <c r="G134" s="192"/>
      <c r="H134" s="192" t="s">
        <v>654</v>
      </c>
      <c r="I134" s="192" t="s">
        <v>616</v>
      </c>
      <c r="J134" s="192">
        <v>50</v>
      </c>
      <c r="K134" s="236"/>
    </row>
    <row r="135" spans="2:11" customFormat="1" ht="15" customHeight="1">
      <c r="B135" s="233"/>
      <c r="C135" s="192" t="s">
        <v>639</v>
      </c>
      <c r="D135" s="192"/>
      <c r="E135" s="192"/>
      <c r="F135" s="213" t="s">
        <v>620</v>
      </c>
      <c r="G135" s="192"/>
      <c r="H135" s="192" t="s">
        <v>654</v>
      </c>
      <c r="I135" s="192" t="s">
        <v>616</v>
      </c>
      <c r="J135" s="192">
        <v>50</v>
      </c>
      <c r="K135" s="236"/>
    </row>
    <row r="136" spans="2:11" customFormat="1" ht="15" customHeight="1">
      <c r="B136" s="233"/>
      <c r="C136" s="192" t="s">
        <v>641</v>
      </c>
      <c r="D136" s="192"/>
      <c r="E136" s="192"/>
      <c r="F136" s="213" t="s">
        <v>620</v>
      </c>
      <c r="G136" s="192"/>
      <c r="H136" s="192" t="s">
        <v>654</v>
      </c>
      <c r="I136" s="192" t="s">
        <v>616</v>
      </c>
      <c r="J136" s="192">
        <v>50</v>
      </c>
      <c r="K136" s="236"/>
    </row>
    <row r="137" spans="2:11" customFormat="1" ht="15" customHeight="1">
      <c r="B137" s="233"/>
      <c r="C137" s="192" t="s">
        <v>642</v>
      </c>
      <c r="D137" s="192"/>
      <c r="E137" s="192"/>
      <c r="F137" s="213" t="s">
        <v>620</v>
      </c>
      <c r="G137" s="192"/>
      <c r="H137" s="192" t="s">
        <v>667</v>
      </c>
      <c r="I137" s="192" t="s">
        <v>616</v>
      </c>
      <c r="J137" s="192">
        <v>255</v>
      </c>
      <c r="K137" s="236"/>
    </row>
    <row r="138" spans="2:11" customFormat="1" ht="15" customHeight="1">
      <c r="B138" s="233"/>
      <c r="C138" s="192" t="s">
        <v>644</v>
      </c>
      <c r="D138" s="192"/>
      <c r="E138" s="192"/>
      <c r="F138" s="213" t="s">
        <v>614</v>
      </c>
      <c r="G138" s="192"/>
      <c r="H138" s="192" t="s">
        <v>668</v>
      </c>
      <c r="I138" s="192" t="s">
        <v>646</v>
      </c>
      <c r="J138" s="192"/>
      <c r="K138" s="236"/>
    </row>
    <row r="139" spans="2:11" customFormat="1" ht="15" customHeight="1">
      <c r="B139" s="233"/>
      <c r="C139" s="192" t="s">
        <v>647</v>
      </c>
      <c r="D139" s="192"/>
      <c r="E139" s="192"/>
      <c r="F139" s="213" t="s">
        <v>614</v>
      </c>
      <c r="G139" s="192"/>
      <c r="H139" s="192" t="s">
        <v>669</v>
      </c>
      <c r="I139" s="192" t="s">
        <v>649</v>
      </c>
      <c r="J139" s="192"/>
      <c r="K139" s="236"/>
    </row>
    <row r="140" spans="2:11" customFormat="1" ht="15" customHeight="1">
      <c r="B140" s="233"/>
      <c r="C140" s="192" t="s">
        <v>650</v>
      </c>
      <c r="D140" s="192"/>
      <c r="E140" s="192"/>
      <c r="F140" s="213" t="s">
        <v>614</v>
      </c>
      <c r="G140" s="192"/>
      <c r="H140" s="192" t="s">
        <v>650</v>
      </c>
      <c r="I140" s="192" t="s">
        <v>649</v>
      </c>
      <c r="J140" s="192"/>
      <c r="K140" s="236"/>
    </row>
    <row r="141" spans="2:11" customFormat="1" ht="15" customHeight="1">
      <c r="B141" s="233"/>
      <c r="C141" s="192" t="s">
        <v>42</v>
      </c>
      <c r="D141" s="192"/>
      <c r="E141" s="192"/>
      <c r="F141" s="213" t="s">
        <v>614</v>
      </c>
      <c r="G141" s="192"/>
      <c r="H141" s="192" t="s">
        <v>670</v>
      </c>
      <c r="I141" s="192" t="s">
        <v>649</v>
      </c>
      <c r="J141" s="192"/>
      <c r="K141" s="236"/>
    </row>
    <row r="142" spans="2:11" customFormat="1" ht="15" customHeight="1">
      <c r="B142" s="233"/>
      <c r="C142" s="192" t="s">
        <v>671</v>
      </c>
      <c r="D142" s="192"/>
      <c r="E142" s="192"/>
      <c r="F142" s="213" t="s">
        <v>614</v>
      </c>
      <c r="G142" s="192"/>
      <c r="H142" s="192" t="s">
        <v>672</v>
      </c>
      <c r="I142" s="192" t="s">
        <v>649</v>
      </c>
      <c r="J142" s="192"/>
      <c r="K142" s="236"/>
    </row>
    <row r="143" spans="2:11" customFormat="1" ht="15" customHeight="1">
      <c r="B143" s="237"/>
      <c r="C143" s="238"/>
      <c r="D143" s="238"/>
      <c r="E143" s="238"/>
      <c r="F143" s="238"/>
      <c r="G143" s="238"/>
      <c r="H143" s="238"/>
      <c r="I143" s="238"/>
      <c r="J143" s="238"/>
      <c r="K143" s="239"/>
    </row>
    <row r="144" spans="2:11" customFormat="1" ht="18.75" customHeight="1">
      <c r="B144" s="224"/>
      <c r="C144" s="224"/>
      <c r="D144" s="224"/>
      <c r="E144" s="224"/>
      <c r="F144" s="225"/>
      <c r="G144" s="224"/>
      <c r="H144" s="224"/>
      <c r="I144" s="224"/>
      <c r="J144" s="224"/>
      <c r="K144" s="224"/>
    </row>
    <row r="145" spans="2:11" customFormat="1" ht="18.75" customHeight="1"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</row>
    <row r="146" spans="2:11" customFormat="1" ht="7.5" customHeight="1">
      <c r="B146" s="200"/>
      <c r="C146" s="201"/>
      <c r="D146" s="201"/>
      <c r="E146" s="201"/>
      <c r="F146" s="201"/>
      <c r="G146" s="201"/>
      <c r="H146" s="201"/>
      <c r="I146" s="201"/>
      <c r="J146" s="201"/>
      <c r="K146" s="202"/>
    </row>
    <row r="147" spans="2:11" customFormat="1" ht="45" customHeight="1">
      <c r="B147" s="203"/>
      <c r="C147" s="310" t="s">
        <v>673</v>
      </c>
      <c r="D147" s="310"/>
      <c r="E147" s="310"/>
      <c r="F147" s="310"/>
      <c r="G147" s="310"/>
      <c r="H147" s="310"/>
      <c r="I147" s="310"/>
      <c r="J147" s="310"/>
      <c r="K147" s="204"/>
    </row>
    <row r="148" spans="2:11" customFormat="1" ht="17.25" customHeight="1">
      <c r="B148" s="203"/>
      <c r="C148" s="205" t="s">
        <v>608</v>
      </c>
      <c r="D148" s="205"/>
      <c r="E148" s="205"/>
      <c r="F148" s="205" t="s">
        <v>609</v>
      </c>
      <c r="G148" s="206"/>
      <c r="H148" s="205" t="s">
        <v>58</v>
      </c>
      <c r="I148" s="205" t="s">
        <v>61</v>
      </c>
      <c r="J148" s="205" t="s">
        <v>610</v>
      </c>
      <c r="K148" s="204"/>
    </row>
    <row r="149" spans="2:11" customFormat="1" ht="17.25" customHeight="1">
      <c r="B149" s="203"/>
      <c r="C149" s="207" t="s">
        <v>611</v>
      </c>
      <c r="D149" s="207"/>
      <c r="E149" s="207"/>
      <c r="F149" s="208" t="s">
        <v>612</v>
      </c>
      <c r="G149" s="209"/>
      <c r="H149" s="207"/>
      <c r="I149" s="207"/>
      <c r="J149" s="207" t="s">
        <v>613</v>
      </c>
      <c r="K149" s="204"/>
    </row>
    <row r="150" spans="2:11" customFormat="1" ht="5.25" customHeight="1">
      <c r="B150" s="215"/>
      <c r="C150" s="210"/>
      <c r="D150" s="210"/>
      <c r="E150" s="210"/>
      <c r="F150" s="210"/>
      <c r="G150" s="211"/>
      <c r="H150" s="210"/>
      <c r="I150" s="210"/>
      <c r="J150" s="210"/>
      <c r="K150" s="236"/>
    </row>
    <row r="151" spans="2:11" customFormat="1" ht="15" customHeight="1">
      <c r="B151" s="215"/>
      <c r="C151" s="240" t="s">
        <v>617</v>
      </c>
      <c r="D151" s="192"/>
      <c r="E151" s="192"/>
      <c r="F151" s="241" t="s">
        <v>614</v>
      </c>
      <c r="G151" s="192"/>
      <c r="H151" s="240" t="s">
        <v>654</v>
      </c>
      <c r="I151" s="240" t="s">
        <v>616</v>
      </c>
      <c r="J151" s="240">
        <v>120</v>
      </c>
      <c r="K151" s="236"/>
    </row>
    <row r="152" spans="2:11" customFormat="1" ht="15" customHeight="1">
      <c r="B152" s="215"/>
      <c r="C152" s="240" t="s">
        <v>663</v>
      </c>
      <c r="D152" s="192"/>
      <c r="E152" s="192"/>
      <c r="F152" s="241" t="s">
        <v>614</v>
      </c>
      <c r="G152" s="192"/>
      <c r="H152" s="240" t="s">
        <v>674</v>
      </c>
      <c r="I152" s="240" t="s">
        <v>616</v>
      </c>
      <c r="J152" s="240" t="s">
        <v>665</v>
      </c>
      <c r="K152" s="236"/>
    </row>
    <row r="153" spans="2:11" customFormat="1" ht="15" customHeight="1">
      <c r="B153" s="215"/>
      <c r="C153" s="240" t="s">
        <v>562</v>
      </c>
      <c r="D153" s="192"/>
      <c r="E153" s="192"/>
      <c r="F153" s="241" t="s">
        <v>614</v>
      </c>
      <c r="G153" s="192"/>
      <c r="H153" s="240" t="s">
        <v>675</v>
      </c>
      <c r="I153" s="240" t="s">
        <v>616</v>
      </c>
      <c r="J153" s="240" t="s">
        <v>665</v>
      </c>
      <c r="K153" s="236"/>
    </row>
    <row r="154" spans="2:11" customFormat="1" ht="15" customHeight="1">
      <c r="B154" s="215"/>
      <c r="C154" s="240" t="s">
        <v>619</v>
      </c>
      <c r="D154" s="192"/>
      <c r="E154" s="192"/>
      <c r="F154" s="241" t="s">
        <v>620</v>
      </c>
      <c r="G154" s="192"/>
      <c r="H154" s="240" t="s">
        <v>654</v>
      </c>
      <c r="I154" s="240" t="s">
        <v>616</v>
      </c>
      <c r="J154" s="240">
        <v>50</v>
      </c>
      <c r="K154" s="236"/>
    </row>
    <row r="155" spans="2:11" customFormat="1" ht="15" customHeight="1">
      <c r="B155" s="215"/>
      <c r="C155" s="240" t="s">
        <v>622</v>
      </c>
      <c r="D155" s="192"/>
      <c r="E155" s="192"/>
      <c r="F155" s="241" t="s">
        <v>614</v>
      </c>
      <c r="G155" s="192"/>
      <c r="H155" s="240" t="s">
        <v>654</v>
      </c>
      <c r="I155" s="240" t="s">
        <v>624</v>
      </c>
      <c r="J155" s="240"/>
      <c r="K155" s="236"/>
    </row>
    <row r="156" spans="2:11" customFormat="1" ht="15" customHeight="1">
      <c r="B156" s="215"/>
      <c r="C156" s="240" t="s">
        <v>633</v>
      </c>
      <c r="D156" s="192"/>
      <c r="E156" s="192"/>
      <c r="F156" s="241" t="s">
        <v>620</v>
      </c>
      <c r="G156" s="192"/>
      <c r="H156" s="240" t="s">
        <v>654</v>
      </c>
      <c r="I156" s="240" t="s">
        <v>616</v>
      </c>
      <c r="J156" s="240">
        <v>50</v>
      </c>
      <c r="K156" s="236"/>
    </row>
    <row r="157" spans="2:11" customFormat="1" ht="15" customHeight="1">
      <c r="B157" s="215"/>
      <c r="C157" s="240" t="s">
        <v>641</v>
      </c>
      <c r="D157" s="192"/>
      <c r="E157" s="192"/>
      <c r="F157" s="241" t="s">
        <v>620</v>
      </c>
      <c r="G157" s="192"/>
      <c r="H157" s="240" t="s">
        <v>654</v>
      </c>
      <c r="I157" s="240" t="s">
        <v>616</v>
      </c>
      <c r="J157" s="240">
        <v>50</v>
      </c>
      <c r="K157" s="236"/>
    </row>
    <row r="158" spans="2:11" customFormat="1" ht="15" customHeight="1">
      <c r="B158" s="215"/>
      <c r="C158" s="240" t="s">
        <v>639</v>
      </c>
      <c r="D158" s="192"/>
      <c r="E158" s="192"/>
      <c r="F158" s="241" t="s">
        <v>620</v>
      </c>
      <c r="G158" s="192"/>
      <c r="H158" s="240" t="s">
        <v>654</v>
      </c>
      <c r="I158" s="240" t="s">
        <v>616</v>
      </c>
      <c r="J158" s="240">
        <v>50</v>
      </c>
      <c r="K158" s="236"/>
    </row>
    <row r="159" spans="2:11" customFormat="1" ht="15" customHeight="1">
      <c r="B159" s="215"/>
      <c r="C159" s="240" t="s">
        <v>93</v>
      </c>
      <c r="D159" s="192"/>
      <c r="E159" s="192"/>
      <c r="F159" s="241" t="s">
        <v>614</v>
      </c>
      <c r="G159" s="192"/>
      <c r="H159" s="240" t="s">
        <v>676</v>
      </c>
      <c r="I159" s="240" t="s">
        <v>616</v>
      </c>
      <c r="J159" s="240" t="s">
        <v>677</v>
      </c>
      <c r="K159" s="236"/>
    </row>
    <row r="160" spans="2:11" customFormat="1" ht="15" customHeight="1">
      <c r="B160" s="215"/>
      <c r="C160" s="240" t="s">
        <v>678</v>
      </c>
      <c r="D160" s="192"/>
      <c r="E160" s="192"/>
      <c r="F160" s="241" t="s">
        <v>614</v>
      </c>
      <c r="G160" s="192"/>
      <c r="H160" s="240" t="s">
        <v>679</v>
      </c>
      <c r="I160" s="240" t="s">
        <v>649</v>
      </c>
      <c r="J160" s="240"/>
      <c r="K160" s="236"/>
    </row>
    <row r="161" spans="2:11" customFormat="1" ht="15" customHeight="1">
      <c r="B161" s="242"/>
      <c r="C161" s="222"/>
      <c r="D161" s="222"/>
      <c r="E161" s="222"/>
      <c r="F161" s="222"/>
      <c r="G161" s="222"/>
      <c r="H161" s="222"/>
      <c r="I161" s="222"/>
      <c r="J161" s="222"/>
      <c r="K161" s="243"/>
    </row>
    <row r="162" spans="2:11" customFormat="1" ht="18.75" customHeight="1">
      <c r="B162" s="224"/>
      <c r="C162" s="234"/>
      <c r="D162" s="234"/>
      <c r="E162" s="234"/>
      <c r="F162" s="244"/>
      <c r="G162" s="234"/>
      <c r="H162" s="234"/>
      <c r="I162" s="234"/>
      <c r="J162" s="234"/>
      <c r="K162" s="224"/>
    </row>
    <row r="163" spans="2:11" customFormat="1" ht="18.75" customHeight="1"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</row>
    <row r="164" spans="2:11" customFormat="1" ht="7.5" customHeight="1">
      <c r="B164" s="181"/>
      <c r="C164" s="182"/>
      <c r="D164" s="182"/>
      <c r="E164" s="182"/>
      <c r="F164" s="182"/>
      <c r="G164" s="182"/>
      <c r="H164" s="182"/>
      <c r="I164" s="182"/>
      <c r="J164" s="182"/>
      <c r="K164" s="183"/>
    </row>
    <row r="165" spans="2:11" customFormat="1" ht="45" customHeight="1">
      <c r="B165" s="184"/>
      <c r="C165" s="308" t="s">
        <v>680</v>
      </c>
      <c r="D165" s="308"/>
      <c r="E165" s="308"/>
      <c r="F165" s="308"/>
      <c r="G165" s="308"/>
      <c r="H165" s="308"/>
      <c r="I165" s="308"/>
      <c r="J165" s="308"/>
      <c r="K165" s="185"/>
    </row>
    <row r="166" spans="2:11" customFormat="1" ht="17.25" customHeight="1">
      <c r="B166" s="184"/>
      <c r="C166" s="205" t="s">
        <v>608</v>
      </c>
      <c r="D166" s="205"/>
      <c r="E166" s="205"/>
      <c r="F166" s="205" t="s">
        <v>609</v>
      </c>
      <c r="G166" s="245"/>
      <c r="H166" s="246" t="s">
        <v>58</v>
      </c>
      <c r="I166" s="246" t="s">
        <v>61</v>
      </c>
      <c r="J166" s="205" t="s">
        <v>610</v>
      </c>
      <c r="K166" s="185"/>
    </row>
    <row r="167" spans="2:11" customFormat="1" ht="17.25" customHeight="1">
      <c r="B167" s="186"/>
      <c r="C167" s="207" t="s">
        <v>611</v>
      </c>
      <c r="D167" s="207"/>
      <c r="E167" s="207"/>
      <c r="F167" s="208" t="s">
        <v>612</v>
      </c>
      <c r="G167" s="247"/>
      <c r="H167" s="248"/>
      <c r="I167" s="248"/>
      <c r="J167" s="207" t="s">
        <v>613</v>
      </c>
      <c r="K167" s="187"/>
    </row>
    <row r="168" spans="2:11" customFormat="1" ht="5.25" customHeight="1">
      <c r="B168" s="215"/>
      <c r="C168" s="210"/>
      <c r="D168" s="210"/>
      <c r="E168" s="210"/>
      <c r="F168" s="210"/>
      <c r="G168" s="211"/>
      <c r="H168" s="210"/>
      <c r="I168" s="210"/>
      <c r="J168" s="210"/>
      <c r="K168" s="236"/>
    </row>
    <row r="169" spans="2:11" customFormat="1" ht="15" customHeight="1">
      <c r="B169" s="215"/>
      <c r="C169" s="192" t="s">
        <v>617</v>
      </c>
      <c r="D169" s="192"/>
      <c r="E169" s="192"/>
      <c r="F169" s="213" t="s">
        <v>614</v>
      </c>
      <c r="G169" s="192"/>
      <c r="H169" s="192" t="s">
        <v>654</v>
      </c>
      <c r="I169" s="192" t="s">
        <v>616</v>
      </c>
      <c r="J169" s="192">
        <v>120</v>
      </c>
      <c r="K169" s="236"/>
    </row>
    <row r="170" spans="2:11" customFormat="1" ht="15" customHeight="1">
      <c r="B170" s="215"/>
      <c r="C170" s="192" t="s">
        <v>663</v>
      </c>
      <c r="D170" s="192"/>
      <c r="E170" s="192"/>
      <c r="F170" s="213" t="s">
        <v>614</v>
      </c>
      <c r="G170" s="192"/>
      <c r="H170" s="192" t="s">
        <v>664</v>
      </c>
      <c r="I170" s="192" t="s">
        <v>616</v>
      </c>
      <c r="J170" s="192" t="s">
        <v>665</v>
      </c>
      <c r="K170" s="236"/>
    </row>
    <row r="171" spans="2:11" customFormat="1" ht="15" customHeight="1">
      <c r="B171" s="215"/>
      <c r="C171" s="192" t="s">
        <v>562</v>
      </c>
      <c r="D171" s="192"/>
      <c r="E171" s="192"/>
      <c r="F171" s="213" t="s">
        <v>614</v>
      </c>
      <c r="G171" s="192"/>
      <c r="H171" s="192" t="s">
        <v>681</v>
      </c>
      <c r="I171" s="192" t="s">
        <v>616</v>
      </c>
      <c r="J171" s="192" t="s">
        <v>665</v>
      </c>
      <c r="K171" s="236"/>
    </row>
    <row r="172" spans="2:11" customFormat="1" ht="15" customHeight="1">
      <c r="B172" s="215"/>
      <c r="C172" s="192" t="s">
        <v>619</v>
      </c>
      <c r="D172" s="192"/>
      <c r="E172" s="192"/>
      <c r="F172" s="213" t="s">
        <v>620</v>
      </c>
      <c r="G172" s="192"/>
      <c r="H172" s="192" t="s">
        <v>681</v>
      </c>
      <c r="I172" s="192" t="s">
        <v>616</v>
      </c>
      <c r="J172" s="192">
        <v>50</v>
      </c>
      <c r="K172" s="236"/>
    </row>
    <row r="173" spans="2:11" customFormat="1" ht="15" customHeight="1">
      <c r="B173" s="215"/>
      <c r="C173" s="192" t="s">
        <v>622</v>
      </c>
      <c r="D173" s="192"/>
      <c r="E173" s="192"/>
      <c r="F173" s="213" t="s">
        <v>614</v>
      </c>
      <c r="G173" s="192"/>
      <c r="H173" s="192" t="s">
        <v>681</v>
      </c>
      <c r="I173" s="192" t="s">
        <v>624</v>
      </c>
      <c r="J173" s="192"/>
      <c r="K173" s="236"/>
    </row>
    <row r="174" spans="2:11" customFormat="1" ht="15" customHeight="1">
      <c r="B174" s="215"/>
      <c r="C174" s="192" t="s">
        <v>633</v>
      </c>
      <c r="D174" s="192"/>
      <c r="E174" s="192"/>
      <c r="F174" s="213" t="s">
        <v>620</v>
      </c>
      <c r="G174" s="192"/>
      <c r="H174" s="192" t="s">
        <v>681</v>
      </c>
      <c r="I174" s="192" t="s">
        <v>616</v>
      </c>
      <c r="J174" s="192">
        <v>50</v>
      </c>
      <c r="K174" s="236"/>
    </row>
    <row r="175" spans="2:11" customFormat="1" ht="15" customHeight="1">
      <c r="B175" s="215"/>
      <c r="C175" s="192" t="s">
        <v>641</v>
      </c>
      <c r="D175" s="192"/>
      <c r="E175" s="192"/>
      <c r="F175" s="213" t="s">
        <v>620</v>
      </c>
      <c r="G175" s="192"/>
      <c r="H175" s="192" t="s">
        <v>681</v>
      </c>
      <c r="I175" s="192" t="s">
        <v>616</v>
      </c>
      <c r="J175" s="192">
        <v>50</v>
      </c>
      <c r="K175" s="236"/>
    </row>
    <row r="176" spans="2:11" customFormat="1" ht="15" customHeight="1">
      <c r="B176" s="215"/>
      <c r="C176" s="192" t="s">
        <v>639</v>
      </c>
      <c r="D176" s="192"/>
      <c r="E176" s="192"/>
      <c r="F176" s="213" t="s">
        <v>620</v>
      </c>
      <c r="G176" s="192"/>
      <c r="H176" s="192" t="s">
        <v>681</v>
      </c>
      <c r="I176" s="192" t="s">
        <v>616</v>
      </c>
      <c r="J176" s="192">
        <v>50</v>
      </c>
      <c r="K176" s="236"/>
    </row>
    <row r="177" spans="2:11" customFormat="1" ht="15" customHeight="1">
      <c r="B177" s="215"/>
      <c r="C177" s="192" t="s">
        <v>109</v>
      </c>
      <c r="D177" s="192"/>
      <c r="E177" s="192"/>
      <c r="F177" s="213" t="s">
        <v>614</v>
      </c>
      <c r="G177" s="192"/>
      <c r="H177" s="192" t="s">
        <v>682</v>
      </c>
      <c r="I177" s="192" t="s">
        <v>683</v>
      </c>
      <c r="J177" s="192"/>
      <c r="K177" s="236"/>
    </row>
    <row r="178" spans="2:11" customFormat="1" ht="15" customHeight="1">
      <c r="B178" s="215"/>
      <c r="C178" s="192" t="s">
        <v>61</v>
      </c>
      <c r="D178" s="192"/>
      <c r="E178" s="192"/>
      <c r="F178" s="213" t="s">
        <v>614</v>
      </c>
      <c r="G178" s="192"/>
      <c r="H178" s="192" t="s">
        <v>684</v>
      </c>
      <c r="I178" s="192" t="s">
        <v>685</v>
      </c>
      <c r="J178" s="192">
        <v>1</v>
      </c>
      <c r="K178" s="236"/>
    </row>
    <row r="179" spans="2:11" customFormat="1" ht="15" customHeight="1">
      <c r="B179" s="215"/>
      <c r="C179" s="192" t="s">
        <v>57</v>
      </c>
      <c r="D179" s="192"/>
      <c r="E179" s="192"/>
      <c r="F179" s="213" t="s">
        <v>614</v>
      </c>
      <c r="G179" s="192"/>
      <c r="H179" s="192" t="s">
        <v>686</v>
      </c>
      <c r="I179" s="192" t="s">
        <v>616</v>
      </c>
      <c r="J179" s="192">
        <v>20</v>
      </c>
      <c r="K179" s="236"/>
    </row>
    <row r="180" spans="2:11" customFormat="1" ht="15" customHeight="1">
      <c r="B180" s="215"/>
      <c r="C180" s="192" t="s">
        <v>58</v>
      </c>
      <c r="D180" s="192"/>
      <c r="E180" s="192"/>
      <c r="F180" s="213" t="s">
        <v>614</v>
      </c>
      <c r="G180" s="192"/>
      <c r="H180" s="192" t="s">
        <v>687</v>
      </c>
      <c r="I180" s="192" t="s">
        <v>616</v>
      </c>
      <c r="J180" s="192">
        <v>255</v>
      </c>
      <c r="K180" s="236"/>
    </row>
    <row r="181" spans="2:11" customFormat="1" ht="15" customHeight="1">
      <c r="B181" s="215"/>
      <c r="C181" s="192" t="s">
        <v>110</v>
      </c>
      <c r="D181" s="192"/>
      <c r="E181" s="192"/>
      <c r="F181" s="213" t="s">
        <v>614</v>
      </c>
      <c r="G181" s="192"/>
      <c r="H181" s="192" t="s">
        <v>578</v>
      </c>
      <c r="I181" s="192" t="s">
        <v>616</v>
      </c>
      <c r="J181" s="192">
        <v>10</v>
      </c>
      <c r="K181" s="236"/>
    </row>
    <row r="182" spans="2:11" customFormat="1" ht="15" customHeight="1">
      <c r="B182" s="215"/>
      <c r="C182" s="192" t="s">
        <v>111</v>
      </c>
      <c r="D182" s="192"/>
      <c r="E182" s="192"/>
      <c r="F182" s="213" t="s">
        <v>614</v>
      </c>
      <c r="G182" s="192"/>
      <c r="H182" s="192" t="s">
        <v>688</v>
      </c>
      <c r="I182" s="192" t="s">
        <v>649</v>
      </c>
      <c r="J182" s="192"/>
      <c r="K182" s="236"/>
    </row>
    <row r="183" spans="2:11" customFormat="1" ht="15" customHeight="1">
      <c r="B183" s="215"/>
      <c r="C183" s="192" t="s">
        <v>689</v>
      </c>
      <c r="D183" s="192"/>
      <c r="E183" s="192"/>
      <c r="F183" s="213" t="s">
        <v>614</v>
      </c>
      <c r="G183" s="192"/>
      <c r="H183" s="192" t="s">
        <v>690</v>
      </c>
      <c r="I183" s="192" t="s">
        <v>649</v>
      </c>
      <c r="J183" s="192"/>
      <c r="K183" s="236"/>
    </row>
    <row r="184" spans="2:11" customFormat="1" ht="15" customHeight="1">
      <c r="B184" s="215"/>
      <c r="C184" s="192" t="s">
        <v>678</v>
      </c>
      <c r="D184" s="192"/>
      <c r="E184" s="192"/>
      <c r="F184" s="213" t="s">
        <v>614</v>
      </c>
      <c r="G184" s="192"/>
      <c r="H184" s="192" t="s">
        <v>691</v>
      </c>
      <c r="I184" s="192" t="s">
        <v>649</v>
      </c>
      <c r="J184" s="192"/>
      <c r="K184" s="236"/>
    </row>
    <row r="185" spans="2:11" customFormat="1" ht="15" customHeight="1">
      <c r="B185" s="215"/>
      <c r="C185" s="192" t="s">
        <v>113</v>
      </c>
      <c r="D185" s="192"/>
      <c r="E185" s="192"/>
      <c r="F185" s="213" t="s">
        <v>620</v>
      </c>
      <c r="G185" s="192"/>
      <c r="H185" s="192" t="s">
        <v>692</v>
      </c>
      <c r="I185" s="192" t="s">
        <v>616</v>
      </c>
      <c r="J185" s="192">
        <v>50</v>
      </c>
      <c r="K185" s="236"/>
    </row>
    <row r="186" spans="2:11" customFormat="1" ht="15" customHeight="1">
      <c r="B186" s="215"/>
      <c r="C186" s="192" t="s">
        <v>693</v>
      </c>
      <c r="D186" s="192"/>
      <c r="E186" s="192"/>
      <c r="F186" s="213" t="s">
        <v>620</v>
      </c>
      <c r="G186" s="192"/>
      <c r="H186" s="192" t="s">
        <v>694</v>
      </c>
      <c r="I186" s="192" t="s">
        <v>695</v>
      </c>
      <c r="J186" s="192"/>
      <c r="K186" s="236"/>
    </row>
    <row r="187" spans="2:11" customFormat="1" ht="15" customHeight="1">
      <c r="B187" s="215"/>
      <c r="C187" s="192" t="s">
        <v>696</v>
      </c>
      <c r="D187" s="192"/>
      <c r="E187" s="192"/>
      <c r="F187" s="213" t="s">
        <v>620</v>
      </c>
      <c r="G187" s="192"/>
      <c r="H187" s="192" t="s">
        <v>697</v>
      </c>
      <c r="I187" s="192" t="s">
        <v>695</v>
      </c>
      <c r="J187" s="192"/>
      <c r="K187" s="236"/>
    </row>
    <row r="188" spans="2:11" customFormat="1" ht="15" customHeight="1">
      <c r="B188" s="215"/>
      <c r="C188" s="192" t="s">
        <v>698</v>
      </c>
      <c r="D188" s="192"/>
      <c r="E188" s="192"/>
      <c r="F188" s="213" t="s">
        <v>620</v>
      </c>
      <c r="G188" s="192"/>
      <c r="H188" s="192" t="s">
        <v>699</v>
      </c>
      <c r="I188" s="192" t="s">
        <v>695</v>
      </c>
      <c r="J188" s="192"/>
      <c r="K188" s="236"/>
    </row>
    <row r="189" spans="2:11" customFormat="1" ht="15" customHeight="1">
      <c r="B189" s="215"/>
      <c r="C189" s="249" t="s">
        <v>700</v>
      </c>
      <c r="D189" s="192"/>
      <c r="E189" s="192"/>
      <c r="F189" s="213" t="s">
        <v>620</v>
      </c>
      <c r="G189" s="192"/>
      <c r="H189" s="192" t="s">
        <v>701</v>
      </c>
      <c r="I189" s="192" t="s">
        <v>702</v>
      </c>
      <c r="J189" s="250" t="s">
        <v>703</v>
      </c>
      <c r="K189" s="236"/>
    </row>
    <row r="190" spans="2:11" customFormat="1" ht="15" customHeight="1">
      <c r="B190" s="251"/>
      <c r="C190" s="252" t="s">
        <v>704</v>
      </c>
      <c r="D190" s="253"/>
      <c r="E190" s="253"/>
      <c r="F190" s="254" t="s">
        <v>620</v>
      </c>
      <c r="G190" s="253"/>
      <c r="H190" s="253" t="s">
        <v>705</v>
      </c>
      <c r="I190" s="253" t="s">
        <v>702</v>
      </c>
      <c r="J190" s="255" t="s">
        <v>703</v>
      </c>
      <c r="K190" s="256"/>
    </row>
    <row r="191" spans="2:11" customFormat="1" ht="15" customHeight="1">
      <c r="B191" s="215"/>
      <c r="C191" s="249" t="s">
        <v>46</v>
      </c>
      <c r="D191" s="192"/>
      <c r="E191" s="192"/>
      <c r="F191" s="213" t="s">
        <v>614</v>
      </c>
      <c r="G191" s="192"/>
      <c r="H191" s="189" t="s">
        <v>706</v>
      </c>
      <c r="I191" s="192" t="s">
        <v>707</v>
      </c>
      <c r="J191" s="192"/>
      <c r="K191" s="236"/>
    </row>
    <row r="192" spans="2:11" customFormat="1" ht="15" customHeight="1">
      <c r="B192" s="215"/>
      <c r="C192" s="249" t="s">
        <v>708</v>
      </c>
      <c r="D192" s="192"/>
      <c r="E192" s="192"/>
      <c r="F192" s="213" t="s">
        <v>614</v>
      </c>
      <c r="G192" s="192"/>
      <c r="H192" s="192" t="s">
        <v>709</v>
      </c>
      <c r="I192" s="192" t="s">
        <v>649</v>
      </c>
      <c r="J192" s="192"/>
      <c r="K192" s="236"/>
    </row>
    <row r="193" spans="2:11" customFormat="1" ht="15" customHeight="1">
      <c r="B193" s="215"/>
      <c r="C193" s="249" t="s">
        <v>710</v>
      </c>
      <c r="D193" s="192"/>
      <c r="E193" s="192"/>
      <c r="F193" s="213" t="s">
        <v>614</v>
      </c>
      <c r="G193" s="192"/>
      <c r="H193" s="192" t="s">
        <v>711</v>
      </c>
      <c r="I193" s="192" t="s">
        <v>649</v>
      </c>
      <c r="J193" s="192"/>
      <c r="K193" s="236"/>
    </row>
    <row r="194" spans="2:11" customFormat="1" ht="15" customHeight="1">
      <c r="B194" s="215"/>
      <c r="C194" s="249" t="s">
        <v>712</v>
      </c>
      <c r="D194" s="192"/>
      <c r="E194" s="192"/>
      <c r="F194" s="213" t="s">
        <v>620</v>
      </c>
      <c r="G194" s="192"/>
      <c r="H194" s="192" t="s">
        <v>713</v>
      </c>
      <c r="I194" s="192" t="s">
        <v>649</v>
      </c>
      <c r="J194" s="192"/>
      <c r="K194" s="236"/>
    </row>
    <row r="195" spans="2:11" customFormat="1" ht="15" customHeight="1">
      <c r="B195" s="242"/>
      <c r="C195" s="257"/>
      <c r="D195" s="222"/>
      <c r="E195" s="222"/>
      <c r="F195" s="222"/>
      <c r="G195" s="222"/>
      <c r="H195" s="222"/>
      <c r="I195" s="222"/>
      <c r="J195" s="222"/>
      <c r="K195" s="243"/>
    </row>
    <row r="196" spans="2:11" customFormat="1" ht="18.75" customHeight="1">
      <c r="B196" s="224"/>
      <c r="C196" s="234"/>
      <c r="D196" s="234"/>
      <c r="E196" s="234"/>
      <c r="F196" s="244"/>
      <c r="G196" s="234"/>
      <c r="H196" s="234"/>
      <c r="I196" s="234"/>
      <c r="J196" s="234"/>
      <c r="K196" s="224"/>
    </row>
    <row r="197" spans="2:11" customFormat="1" ht="18.75" customHeight="1">
      <c r="B197" s="224"/>
      <c r="C197" s="234"/>
      <c r="D197" s="234"/>
      <c r="E197" s="234"/>
      <c r="F197" s="244"/>
      <c r="G197" s="234"/>
      <c r="H197" s="234"/>
      <c r="I197" s="234"/>
      <c r="J197" s="234"/>
      <c r="K197" s="224"/>
    </row>
    <row r="198" spans="2:11" customFormat="1" ht="18.75" customHeight="1">
      <c r="B198" s="199"/>
      <c r="C198" s="199"/>
      <c r="D198" s="199"/>
      <c r="E198" s="199"/>
      <c r="F198" s="199"/>
      <c r="G198" s="199"/>
      <c r="H198" s="199"/>
      <c r="I198" s="199"/>
      <c r="J198" s="199"/>
      <c r="K198" s="199"/>
    </row>
    <row r="199" spans="2:11" customFormat="1" ht="13.5">
      <c r="B199" s="181"/>
      <c r="C199" s="182"/>
      <c r="D199" s="182"/>
      <c r="E199" s="182"/>
      <c r="F199" s="182"/>
      <c r="G199" s="182"/>
      <c r="H199" s="182"/>
      <c r="I199" s="182"/>
      <c r="J199" s="182"/>
      <c r="K199" s="183"/>
    </row>
    <row r="200" spans="2:11" customFormat="1" ht="21">
      <c r="B200" s="184"/>
      <c r="C200" s="308" t="s">
        <v>714</v>
      </c>
      <c r="D200" s="308"/>
      <c r="E200" s="308"/>
      <c r="F200" s="308"/>
      <c r="G200" s="308"/>
      <c r="H200" s="308"/>
      <c r="I200" s="308"/>
      <c r="J200" s="308"/>
      <c r="K200" s="185"/>
    </row>
    <row r="201" spans="2:11" customFormat="1" ht="25.5" customHeight="1">
      <c r="B201" s="184"/>
      <c r="C201" s="258" t="s">
        <v>715</v>
      </c>
      <c r="D201" s="258"/>
      <c r="E201" s="258"/>
      <c r="F201" s="258" t="s">
        <v>716</v>
      </c>
      <c r="G201" s="259"/>
      <c r="H201" s="311" t="s">
        <v>717</v>
      </c>
      <c r="I201" s="311"/>
      <c r="J201" s="311"/>
      <c r="K201" s="185"/>
    </row>
    <row r="202" spans="2:11" customFormat="1" ht="5.25" customHeight="1">
      <c r="B202" s="215"/>
      <c r="C202" s="210"/>
      <c r="D202" s="210"/>
      <c r="E202" s="210"/>
      <c r="F202" s="210"/>
      <c r="G202" s="234"/>
      <c r="H202" s="210"/>
      <c r="I202" s="210"/>
      <c r="J202" s="210"/>
      <c r="K202" s="236"/>
    </row>
    <row r="203" spans="2:11" customFormat="1" ht="15" customHeight="1">
      <c r="B203" s="215"/>
      <c r="C203" s="192" t="s">
        <v>707</v>
      </c>
      <c r="D203" s="192"/>
      <c r="E203" s="192"/>
      <c r="F203" s="213" t="s">
        <v>47</v>
      </c>
      <c r="G203" s="192"/>
      <c r="H203" s="312" t="s">
        <v>718</v>
      </c>
      <c r="I203" s="312"/>
      <c r="J203" s="312"/>
      <c r="K203" s="236"/>
    </row>
    <row r="204" spans="2:11" customFormat="1" ht="15" customHeight="1">
      <c r="B204" s="215"/>
      <c r="C204" s="192"/>
      <c r="D204" s="192"/>
      <c r="E204" s="192"/>
      <c r="F204" s="213" t="s">
        <v>48</v>
      </c>
      <c r="G204" s="192"/>
      <c r="H204" s="312" t="s">
        <v>719</v>
      </c>
      <c r="I204" s="312"/>
      <c r="J204" s="312"/>
      <c r="K204" s="236"/>
    </row>
    <row r="205" spans="2:11" customFormat="1" ht="15" customHeight="1">
      <c r="B205" s="215"/>
      <c r="C205" s="192"/>
      <c r="D205" s="192"/>
      <c r="E205" s="192"/>
      <c r="F205" s="213" t="s">
        <v>51</v>
      </c>
      <c r="G205" s="192"/>
      <c r="H205" s="312" t="s">
        <v>720</v>
      </c>
      <c r="I205" s="312"/>
      <c r="J205" s="312"/>
      <c r="K205" s="236"/>
    </row>
    <row r="206" spans="2:11" customFormat="1" ht="15" customHeight="1">
      <c r="B206" s="215"/>
      <c r="C206" s="192"/>
      <c r="D206" s="192"/>
      <c r="E206" s="192"/>
      <c r="F206" s="213" t="s">
        <v>49</v>
      </c>
      <c r="G206" s="192"/>
      <c r="H206" s="312" t="s">
        <v>721</v>
      </c>
      <c r="I206" s="312"/>
      <c r="J206" s="312"/>
      <c r="K206" s="236"/>
    </row>
    <row r="207" spans="2:11" customFormat="1" ht="15" customHeight="1">
      <c r="B207" s="215"/>
      <c r="C207" s="192"/>
      <c r="D207" s="192"/>
      <c r="E207" s="192"/>
      <c r="F207" s="213" t="s">
        <v>50</v>
      </c>
      <c r="G207" s="192"/>
      <c r="H207" s="312" t="s">
        <v>722</v>
      </c>
      <c r="I207" s="312"/>
      <c r="J207" s="312"/>
      <c r="K207" s="236"/>
    </row>
    <row r="208" spans="2:11" customFormat="1" ht="15" customHeight="1">
      <c r="B208" s="215"/>
      <c r="C208" s="192"/>
      <c r="D208" s="192"/>
      <c r="E208" s="192"/>
      <c r="F208" s="213"/>
      <c r="G208" s="192"/>
      <c r="H208" s="192"/>
      <c r="I208" s="192"/>
      <c r="J208" s="192"/>
      <c r="K208" s="236"/>
    </row>
    <row r="209" spans="2:11" customFormat="1" ht="15" customHeight="1">
      <c r="B209" s="215"/>
      <c r="C209" s="192" t="s">
        <v>661</v>
      </c>
      <c r="D209" s="192"/>
      <c r="E209" s="192"/>
      <c r="F209" s="213" t="s">
        <v>82</v>
      </c>
      <c r="G209" s="192"/>
      <c r="H209" s="312" t="s">
        <v>723</v>
      </c>
      <c r="I209" s="312"/>
      <c r="J209" s="312"/>
      <c r="K209" s="236"/>
    </row>
    <row r="210" spans="2:11" customFormat="1" ht="15" customHeight="1">
      <c r="B210" s="215"/>
      <c r="C210" s="192"/>
      <c r="D210" s="192"/>
      <c r="E210" s="192"/>
      <c r="F210" s="213" t="s">
        <v>558</v>
      </c>
      <c r="G210" s="192"/>
      <c r="H210" s="312" t="s">
        <v>559</v>
      </c>
      <c r="I210" s="312"/>
      <c r="J210" s="312"/>
      <c r="K210" s="236"/>
    </row>
    <row r="211" spans="2:11" customFormat="1" ht="15" customHeight="1">
      <c r="B211" s="215"/>
      <c r="C211" s="192"/>
      <c r="D211" s="192"/>
      <c r="E211" s="192"/>
      <c r="F211" s="213" t="s">
        <v>556</v>
      </c>
      <c r="G211" s="192"/>
      <c r="H211" s="312" t="s">
        <v>724</v>
      </c>
      <c r="I211" s="312"/>
      <c r="J211" s="312"/>
      <c r="K211" s="236"/>
    </row>
    <row r="212" spans="2:11" customFormat="1" ht="15" customHeight="1">
      <c r="B212" s="260"/>
      <c r="C212" s="192"/>
      <c r="D212" s="192"/>
      <c r="E212" s="192"/>
      <c r="F212" s="213" t="s">
        <v>560</v>
      </c>
      <c r="G212" s="249"/>
      <c r="H212" s="313" t="s">
        <v>561</v>
      </c>
      <c r="I212" s="313"/>
      <c r="J212" s="313"/>
      <c r="K212" s="261"/>
    </row>
    <row r="213" spans="2:11" customFormat="1" ht="15" customHeight="1">
      <c r="B213" s="260"/>
      <c r="C213" s="192"/>
      <c r="D213" s="192"/>
      <c r="E213" s="192"/>
      <c r="F213" s="213" t="s">
        <v>459</v>
      </c>
      <c r="G213" s="249"/>
      <c r="H213" s="313" t="s">
        <v>528</v>
      </c>
      <c r="I213" s="313"/>
      <c r="J213" s="313"/>
      <c r="K213" s="261"/>
    </row>
    <row r="214" spans="2:11" customFormat="1" ht="15" customHeight="1">
      <c r="B214" s="260"/>
      <c r="C214" s="192"/>
      <c r="D214" s="192"/>
      <c r="E214" s="192"/>
      <c r="F214" s="213"/>
      <c r="G214" s="249"/>
      <c r="H214" s="240"/>
      <c r="I214" s="240"/>
      <c r="J214" s="240"/>
      <c r="K214" s="261"/>
    </row>
    <row r="215" spans="2:11" customFormat="1" ht="15" customHeight="1">
      <c r="B215" s="260"/>
      <c r="C215" s="192" t="s">
        <v>685</v>
      </c>
      <c r="D215" s="192"/>
      <c r="E215" s="192"/>
      <c r="F215" s="213">
        <v>1</v>
      </c>
      <c r="G215" s="249"/>
      <c r="H215" s="313" t="s">
        <v>725</v>
      </c>
      <c r="I215" s="313"/>
      <c r="J215" s="313"/>
      <c r="K215" s="261"/>
    </row>
    <row r="216" spans="2:11" customFormat="1" ht="15" customHeight="1">
      <c r="B216" s="260"/>
      <c r="C216" s="192"/>
      <c r="D216" s="192"/>
      <c r="E216" s="192"/>
      <c r="F216" s="213">
        <v>2</v>
      </c>
      <c r="G216" s="249"/>
      <c r="H216" s="313" t="s">
        <v>726</v>
      </c>
      <c r="I216" s="313"/>
      <c r="J216" s="313"/>
      <c r="K216" s="261"/>
    </row>
    <row r="217" spans="2:11" customFormat="1" ht="15" customHeight="1">
      <c r="B217" s="260"/>
      <c r="C217" s="192"/>
      <c r="D217" s="192"/>
      <c r="E217" s="192"/>
      <c r="F217" s="213">
        <v>3</v>
      </c>
      <c r="G217" s="249"/>
      <c r="H217" s="313" t="s">
        <v>727</v>
      </c>
      <c r="I217" s="313"/>
      <c r="J217" s="313"/>
      <c r="K217" s="261"/>
    </row>
    <row r="218" spans="2:11" customFormat="1" ht="15" customHeight="1">
      <c r="B218" s="260"/>
      <c r="C218" s="192"/>
      <c r="D218" s="192"/>
      <c r="E218" s="192"/>
      <c r="F218" s="213">
        <v>4</v>
      </c>
      <c r="G218" s="249"/>
      <c r="H218" s="313" t="s">
        <v>728</v>
      </c>
      <c r="I218" s="313"/>
      <c r="J218" s="313"/>
      <c r="K218" s="261"/>
    </row>
    <row r="219" spans="2:11" customFormat="1" ht="12.75" customHeight="1">
      <c r="B219" s="262"/>
      <c r="C219" s="263"/>
      <c r="D219" s="263"/>
      <c r="E219" s="263"/>
      <c r="F219" s="263"/>
      <c r="G219" s="263"/>
      <c r="H219" s="263"/>
      <c r="I219" s="263"/>
      <c r="J219" s="263"/>
      <c r="K219" s="26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 101 - Předprostor IV.Z...</vt:lpstr>
      <vt:lpstr>SO 901 - VRN</vt:lpstr>
      <vt:lpstr>Pokyny pro vyplnění</vt:lpstr>
      <vt:lpstr>'Rekapitulace stavby'!Názvy_tisku</vt:lpstr>
      <vt:lpstr>'SO 101 - Předprostor IV.Z...'!Názvy_tisku</vt:lpstr>
      <vt:lpstr>'SO 901 - VRN'!Názvy_tisku</vt:lpstr>
      <vt:lpstr>'Pokyny pro vyplnění'!Oblast_tisku</vt:lpstr>
      <vt:lpstr>'Rekapitulace stavby'!Oblast_tisku</vt:lpstr>
      <vt:lpstr>'SO 101 - Předprostor IV.Z...'!Oblast_tisku</vt:lpstr>
      <vt:lpstr>'SO 901 -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ZAMYKAL-PC\zamykal</dc:creator>
  <cp:lastModifiedBy>zamykal</cp:lastModifiedBy>
  <cp:lastPrinted>2026-02-19T11:10:10Z</cp:lastPrinted>
  <dcterms:created xsi:type="dcterms:W3CDTF">2026-02-19T11:09:29Z</dcterms:created>
  <dcterms:modified xsi:type="dcterms:W3CDTF">2026-02-19T11:10:28Z</dcterms:modified>
</cp:coreProperties>
</file>