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13" activeTab="5"/>
  </bookViews>
  <sheets>
    <sheet name="taxony" sheetId="2" r:id="rId1"/>
    <sheet name="ods" sheetId="3" r:id="rId2"/>
    <sheet name="Materiál" sheetId="4" r:id="rId3"/>
    <sheet name="PRÁCE" sheetId="5" r:id="rId4"/>
    <sheet name="Pěst.Op." sheetId="6" r:id="rId5"/>
    <sheet name="Celkem" sheetId="8" r:id="rId6"/>
    <sheet name="VRN" sheetId="10" r:id="rId7"/>
  </sheets>
  <externalReferences>
    <externalReference r:id="rId8"/>
  </externalReferences>
  <definedNames>
    <definedName name="cisloobjektu">'[1]Krycí list'!$A$5</definedName>
    <definedName name="cislostavby">'[1]Krycí list'!$A$7</definedName>
    <definedName name="Dodavka">[1]Rekapitulace!$G$14</definedName>
    <definedName name="HSV">[1]Rekapitulace!$E$14</definedName>
    <definedName name="HZS">[1]Rekapitulace!$I$14</definedName>
    <definedName name="Mont">[1]Rekapitulace!$H$14</definedName>
    <definedName name="nazevobjektu">'[1]Krycí list'!$C$5</definedName>
    <definedName name="nazevstavby">'[1]Krycí list'!$C$7</definedName>
    <definedName name="_xlnm.Print_Area" localSheetId="2">Materiál!$A$1:$G$18</definedName>
    <definedName name="_xlnm.Print_Area" localSheetId="0">taxony!$A$1:$I$58</definedName>
    <definedName name="PocetMJ">#REF!</definedName>
    <definedName name="Projektant">#REF!</definedName>
    <definedName name="PSV">[1]Rekapitulace!$F$14</definedName>
    <definedName name="SazbaDPH1">#REF!</definedName>
    <definedName name="SazbaDPH2">#REF!</definedName>
    <definedName name="VRN">[1]Rekapitulace!$H$27</definedName>
  </definedNames>
  <calcPr calcId="124519"/>
</workbook>
</file>

<file path=xl/calcChain.xml><?xml version="1.0" encoding="utf-8"?>
<calcChain xmlns="http://schemas.openxmlformats.org/spreadsheetml/2006/main">
  <c r="G10" i="4"/>
  <c r="G12"/>
  <c r="E117" i="5"/>
  <c r="H117" s="1"/>
  <c r="E116"/>
  <c r="H116" s="1"/>
  <c r="E110"/>
  <c r="H110" s="1"/>
  <c r="E102"/>
  <c r="H102" s="1"/>
  <c r="E95"/>
  <c r="H74"/>
  <c r="H73"/>
  <c r="H71"/>
  <c r="H66"/>
  <c r="H65"/>
  <c r="H63"/>
  <c r="H58"/>
  <c r="H37"/>
  <c r="H29"/>
  <c r="H21"/>
  <c r="H111"/>
  <c r="H109"/>
  <c r="H108"/>
  <c r="H112" s="1"/>
  <c r="H103"/>
  <c r="H101"/>
  <c r="H100"/>
  <c r="H95"/>
  <c r="H29" i="3"/>
  <c r="H17"/>
  <c r="H16"/>
  <c r="H37"/>
  <c r="F14" i="10"/>
  <c r="F13"/>
  <c r="F12"/>
  <c r="F7"/>
  <c r="F6"/>
  <c r="F5"/>
  <c r="D36" i="6"/>
  <c r="F35"/>
  <c r="F36" s="1"/>
  <c r="F8" i="10"/>
  <c r="F12" i="8" s="1"/>
  <c r="F15" i="10"/>
  <c r="F13" i="8" s="1"/>
  <c r="E56" i="2"/>
  <c r="E45"/>
  <c r="E28"/>
  <c r="H18" i="3"/>
  <c r="D48" i="6"/>
  <c r="D31"/>
  <c r="F48"/>
  <c r="F47"/>
  <c r="F49" s="1"/>
  <c r="F41"/>
  <c r="F40"/>
  <c r="F30"/>
  <c r="F29"/>
  <c r="F31" s="1"/>
  <c r="F28"/>
  <c r="D23"/>
  <c r="F22"/>
  <c r="F19"/>
  <c r="D14"/>
  <c r="F13"/>
  <c r="F14" s="1"/>
  <c r="D8"/>
  <c r="F7"/>
  <c r="E47" i="5"/>
  <c r="E48" s="1"/>
  <c r="E45"/>
  <c r="E46" s="1"/>
  <c r="F27" i="3"/>
  <c r="F26"/>
  <c r="F25"/>
  <c r="F24"/>
  <c r="F23"/>
  <c r="H11"/>
  <c r="F42" i="6"/>
  <c r="F8"/>
  <c r="F23"/>
  <c r="G17" i="4"/>
  <c r="G16"/>
  <c r="E14" i="2"/>
  <c r="E6" i="5" s="1"/>
  <c r="E18" s="1"/>
  <c r="D10" i="4"/>
  <c r="F20" i="3"/>
  <c r="H23"/>
  <c r="H25"/>
  <c r="H26"/>
  <c r="H27"/>
  <c r="H28"/>
  <c r="H30"/>
  <c r="E84" i="5"/>
  <c r="H84" s="1"/>
  <c r="D14" i="4"/>
  <c r="G14" s="1"/>
  <c r="E88" i="5"/>
  <c r="H88" s="1"/>
  <c r="E87"/>
  <c r="H87" s="1"/>
  <c r="E81"/>
  <c r="H81" s="1"/>
  <c r="E80"/>
  <c r="H80" s="1"/>
  <c r="H55" i="2"/>
  <c r="H54"/>
  <c r="H53"/>
  <c r="H52"/>
  <c r="H51"/>
  <c r="H50"/>
  <c r="H49"/>
  <c r="H44"/>
  <c r="H43"/>
  <c r="H42"/>
  <c r="H41"/>
  <c r="H40"/>
  <c r="H39"/>
  <c r="H38"/>
  <c r="H37"/>
  <c r="H36"/>
  <c r="H35"/>
  <c r="H34"/>
  <c r="H33"/>
  <c r="H32"/>
  <c r="H19" i="3"/>
  <c r="H15"/>
  <c r="H14"/>
  <c r="H13"/>
  <c r="H12"/>
  <c r="H36"/>
  <c r="H31"/>
  <c r="H24"/>
  <c r="H93" i="5"/>
  <c r="E56"/>
  <c r="E57" s="1"/>
  <c r="H57" s="1"/>
  <c r="E51"/>
  <c r="H51" s="1"/>
  <c r="E50"/>
  <c r="H50" s="1"/>
  <c r="E44"/>
  <c r="H44" s="1"/>
  <c r="E43"/>
  <c r="H43" s="1"/>
  <c r="H79"/>
  <c r="H42"/>
  <c r="H27" i="2"/>
  <c r="H26"/>
  <c r="H24"/>
  <c r="H23"/>
  <c r="H22"/>
  <c r="H21"/>
  <c r="H20"/>
  <c r="H19"/>
  <c r="H18"/>
  <c r="H25"/>
  <c r="H13"/>
  <c r="H11"/>
  <c r="H10"/>
  <c r="H9"/>
  <c r="H8"/>
  <c r="H7"/>
  <c r="H6"/>
  <c r="H12"/>
  <c r="H6" i="3"/>
  <c r="H7"/>
  <c r="H8"/>
  <c r="H20" s="1"/>
  <c r="H9"/>
  <c r="H10"/>
  <c r="H35"/>
  <c r="H38" s="1"/>
  <c r="H32"/>
  <c r="D5" i="4"/>
  <c r="D9" s="1"/>
  <c r="G9" s="1"/>
  <c r="E9" i="5"/>
  <c r="H34" s="1"/>
  <c r="H94"/>
  <c r="H56" i="2"/>
  <c r="H28"/>
  <c r="H45"/>
  <c r="H14"/>
  <c r="D7" i="4"/>
  <c r="G7" s="1"/>
  <c r="H56" i="5"/>
  <c r="H59" s="1"/>
  <c r="H45"/>
  <c r="E82"/>
  <c r="E83" s="1"/>
  <c r="D15" i="4"/>
  <c r="G15" s="1"/>
  <c r="G5"/>
  <c r="G11"/>
  <c r="G8"/>
  <c r="D6"/>
  <c r="G6" s="1"/>
  <c r="H39" i="3" l="1"/>
  <c r="F5" i="8" s="1"/>
  <c r="H58" i="2"/>
  <c r="F6" i="8" s="1"/>
  <c r="H96" i="5"/>
  <c r="H104"/>
  <c r="H118"/>
  <c r="H72"/>
  <c r="H75" s="1"/>
  <c r="H64"/>
  <c r="H67" s="1"/>
  <c r="E85"/>
  <c r="H85" s="1"/>
  <c r="E49"/>
  <c r="H49" s="1"/>
  <c r="H82"/>
  <c r="H9"/>
  <c r="H46"/>
  <c r="H83"/>
  <c r="E86"/>
  <c r="H86" s="1"/>
  <c r="D13" i="4"/>
  <c r="G13" s="1"/>
  <c r="G18" s="1"/>
  <c r="F9" i="8" s="1"/>
  <c r="H48" i="5"/>
  <c r="H47"/>
  <c r="E12"/>
  <c r="E10"/>
  <c r="H10" s="1"/>
  <c r="E20"/>
  <c r="H20" s="1"/>
  <c r="E11"/>
  <c r="H11" s="1"/>
  <c r="E13"/>
  <c r="H13" s="1"/>
  <c r="E7"/>
  <c r="H7" s="1"/>
  <c r="H6"/>
  <c r="E8"/>
  <c r="H8" s="1"/>
  <c r="F51" i="6"/>
  <c r="F7" i="8" s="1"/>
  <c r="H89" i="5" l="1"/>
  <c r="H52"/>
  <c r="H12"/>
  <c r="H28"/>
  <c r="H14"/>
  <c r="E19"/>
  <c r="H19" s="1"/>
  <c r="H18"/>
  <c r="H22" l="1"/>
  <c r="H120" s="1"/>
  <c r="H36"/>
  <c r="H35"/>
  <c r="H38" s="1"/>
  <c r="H27"/>
  <c r="H26"/>
  <c r="H30" s="1"/>
  <c r="F8" i="8" l="1"/>
  <c r="F10" s="1"/>
  <c r="F11" s="1"/>
  <c r="F14" s="1"/>
  <c r="F15" l="1"/>
  <c r="F16" s="1"/>
</calcChain>
</file>

<file path=xl/sharedStrings.xml><?xml version="1.0" encoding="utf-8"?>
<sst xmlns="http://schemas.openxmlformats.org/spreadsheetml/2006/main" count="962" uniqueCount="432">
  <si>
    <t>jednotka</t>
  </si>
  <si>
    <t>počet jedn.</t>
  </si>
  <si>
    <t>cena celkem</t>
  </si>
  <si>
    <t>Odstranění nevhodných dřevin</t>
  </si>
  <si>
    <t>ks</t>
  </si>
  <si>
    <t>m2</t>
  </si>
  <si>
    <t>m3</t>
  </si>
  <si>
    <t>Rostlinný materiál</t>
  </si>
  <si>
    <t>cena/jedn.</t>
  </si>
  <si>
    <t>Práce</t>
  </si>
  <si>
    <t>Pěstební opatření</t>
  </si>
  <si>
    <t xml:space="preserve">Pomocný materiál </t>
  </si>
  <si>
    <t>CELKEM :</t>
  </si>
  <si>
    <t>Doprava (5% z ceny) :</t>
  </si>
  <si>
    <t>CELKEM bez DPH :</t>
  </si>
  <si>
    <t>CELKEM SADOVNICKÉ ÚPRAVY :</t>
  </si>
  <si>
    <t>SEZNAM POUŽITÝCH DRUHŮ :</t>
  </si>
  <si>
    <t>STROMY :</t>
  </si>
  <si>
    <t>P.č.</t>
  </si>
  <si>
    <t>taxon</t>
  </si>
  <si>
    <t>česky</t>
  </si>
  <si>
    <t>efekt</t>
  </si>
  <si>
    <t>poč. ks</t>
  </si>
  <si>
    <t>výšk. kat.</t>
  </si>
  <si>
    <t>cena/ks*</t>
  </si>
  <si>
    <t>celkem*</t>
  </si>
  <si>
    <t>poznámka</t>
  </si>
  <si>
    <t>CELKEM STROMY :</t>
  </si>
  <si>
    <t>-</t>
  </si>
  <si>
    <t>ODSTRANĚNÍ NEVHODNÝCH DŘEVIN :</t>
  </si>
  <si>
    <t>ODSTRANĚNÍ STROMŮ :</t>
  </si>
  <si>
    <t>číslo</t>
  </si>
  <si>
    <t>č. práce</t>
  </si>
  <si>
    <t>položka</t>
  </si>
  <si>
    <t>měr.jednotka</t>
  </si>
  <si>
    <t>cena/m.j.</t>
  </si>
  <si>
    <t>celkem</t>
  </si>
  <si>
    <t>112 10-1111</t>
  </si>
  <si>
    <t>pokácení stromu listnatého v rovině o prům. kmene do 0,2 m</t>
  </si>
  <si>
    <t>ODSTRANĚNÍ PAŘEZU :</t>
  </si>
  <si>
    <t>112 20-1111</t>
  </si>
  <si>
    <t>odstranění pařezu o prům. do 0,2 m, rovina</t>
  </si>
  <si>
    <t>112 20-1112</t>
  </si>
  <si>
    <t>odstranění pařezu o prům. 0,2-0,3 m, rovina</t>
  </si>
  <si>
    <t>LIKVIDACE DŘEVNÍ HMOTY :</t>
  </si>
  <si>
    <t>111 25-1111</t>
  </si>
  <si>
    <t>POMOCNÝ MATERIÁL :</t>
  </si>
  <si>
    <t>název</t>
  </si>
  <si>
    <t>2</t>
  </si>
  <si>
    <t>m</t>
  </si>
  <si>
    <t>4</t>
  </si>
  <si>
    <t>CELKOVÉ NÁKLADY :</t>
  </si>
  <si>
    <t>PRÁCE  :</t>
  </si>
  <si>
    <t>VÝSADBA STROMŮ S BALEM :</t>
  </si>
  <si>
    <t>poř.č.</t>
  </si>
  <si>
    <t>práce</t>
  </si>
  <si>
    <t>183 10-1115</t>
  </si>
  <si>
    <t>hloubení jam pro stromy bez výměny půdy do 0,4m3</t>
  </si>
  <si>
    <t>184 10-2113</t>
  </si>
  <si>
    <t>výsadba dřevin s balem v rovině d 0,3 - 0,4 m</t>
  </si>
  <si>
    <t>3</t>
  </si>
  <si>
    <t>hnojení tabletovým hnojivem Sylvamix (1 rostlina - 3 ks)</t>
  </si>
  <si>
    <t>184 50-1111</t>
  </si>
  <si>
    <t>zhotovení obalu juta 1 vrstva rovina (2 m2/ 1strom)</t>
  </si>
  <si>
    <t>184 20-2112</t>
  </si>
  <si>
    <t xml:space="preserve">kotvení dřevin 3 a více kůly  do 3m </t>
  </si>
  <si>
    <t>184 92-1093</t>
  </si>
  <si>
    <t>mulčování rostlin</t>
  </si>
  <si>
    <t>998 23-1311</t>
  </si>
  <si>
    <t>přesun hmot pro sadovnické úpravy do 5000 m vodorovně (0,15t/ks)</t>
  </si>
  <si>
    <t>t</t>
  </si>
  <si>
    <t>NÁSLEDNÁ PÉČE O STROMY (v 1. vegetačním období po výsadbě) :</t>
  </si>
  <si>
    <t>185 80-4311</t>
  </si>
  <si>
    <t>zalití rostlin vodou, plochy jednotlivě do 20 m2 (5 x opakovat, 0,02m3/ks)</t>
  </si>
  <si>
    <t>185 85-1111</t>
  </si>
  <si>
    <t>dovoz vody pro zálivku do 6000 m</t>
  </si>
  <si>
    <t>184 91-1111</t>
  </si>
  <si>
    <t>znovuuvázání dřeviny jedním úvazkem ke stávajícímu kůlu (10% jedinců)</t>
  </si>
  <si>
    <t>NÁSLEDNÁ PÉČE O STROMY (v 3. vegetačním období po výsadbě) :</t>
  </si>
  <si>
    <t>184 50-3111</t>
  </si>
  <si>
    <t>odstranění obalu kmene z juty v jedné vrstvě, rovina (2m2/1strom)</t>
  </si>
  <si>
    <t>Tilia cordata</t>
  </si>
  <si>
    <t>listnatý strom</t>
  </si>
  <si>
    <t>pokácení stromu listnatého v rovině o prům. kmene 0,3-0,4 m</t>
  </si>
  <si>
    <t>pokácení stromu listnatého v rovině o prům. kmene 0,4-0,5 m</t>
  </si>
  <si>
    <t>pokácení stromu listnatého v rovině o prům. kmene 0,5-0,6 m</t>
  </si>
  <si>
    <t>pokácení stromu listnatého v rovině o prům. kmene 0,6-0,7 m</t>
  </si>
  <si>
    <t>odstranění pařezu o prům. 0,3-0,4 m, rovina</t>
  </si>
  <si>
    <t>odstranění pařezu o prům. 0,4-0,5 m, rovina</t>
  </si>
  <si>
    <t>odstranění pařezu o prům. 0,5-0,6 m, rovina</t>
  </si>
  <si>
    <t>112 20-1113</t>
  </si>
  <si>
    <t>112 20-1114</t>
  </si>
  <si>
    <t>112 20-1115</t>
  </si>
  <si>
    <t>112 20-1118</t>
  </si>
  <si>
    <t>poč.měr.j.</t>
  </si>
  <si>
    <t>112 10-1113</t>
  </si>
  <si>
    <t>112 10-1114</t>
  </si>
  <si>
    <t>112 10-1115</t>
  </si>
  <si>
    <t>112 10-1116</t>
  </si>
  <si>
    <t>112 10-1117</t>
  </si>
  <si>
    <t>112 20-1116</t>
  </si>
  <si>
    <t>odstranění pařezu o prům. 0,6-0,7 m, rovina</t>
  </si>
  <si>
    <t>BEZPEČNOSTNÍ VAZBY STROMŮ :</t>
  </si>
  <si>
    <t>lípa malolistá</t>
  </si>
  <si>
    <t>l</t>
  </si>
  <si>
    <t>ok 12-14</t>
  </si>
  <si>
    <t>podzimní barvení</t>
  </si>
  <si>
    <t>ok 14-16</t>
  </si>
  <si>
    <t>Quercus petraea</t>
  </si>
  <si>
    <t>dub zimní</t>
  </si>
  <si>
    <t>vzrůstný strom</t>
  </si>
  <si>
    <t>javor mléč</t>
  </si>
  <si>
    <t>Acer pseudoplatanus</t>
  </si>
  <si>
    <t>javor klen</t>
  </si>
  <si>
    <t xml:space="preserve">Acer platanoides </t>
  </si>
  <si>
    <t xml:space="preserve"> barví na podzim</t>
  </si>
  <si>
    <t>jehličnatý strom</t>
  </si>
  <si>
    <t>Pinus strobus</t>
  </si>
  <si>
    <t>borovice vejmutovka</t>
  </si>
  <si>
    <t>Platanus x acerifolia</t>
  </si>
  <si>
    <t>bílý květ</t>
  </si>
  <si>
    <t>KEŘE :</t>
  </si>
  <si>
    <t>Taxus baccata</t>
  </si>
  <si>
    <t>Viburnum plicatum 'Mariesii'</t>
  </si>
  <si>
    <t>Hydrangea paniculata</t>
  </si>
  <si>
    <t>Ribez alpinum</t>
  </si>
  <si>
    <t>Prunus laurocerasus 'Otto Luyken'</t>
  </si>
  <si>
    <t>Hydrangea arborescens</t>
  </si>
  <si>
    <t>Cornus alba</t>
  </si>
  <si>
    <t>CELKEM KEŘE :</t>
  </si>
  <si>
    <t>Hydrangea macrophylla 'Blaumeise'</t>
  </si>
  <si>
    <t>hortenzie</t>
  </si>
  <si>
    <t>modrý plochý květ</t>
  </si>
  <si>
    <t>Hydrangea macrophylla 'Blue Ball'</t>
  </si>
  <si>
    <t>modrý kulovitý květ</t>
  </si>
  <si>
    <t>Hydrangea macrophylla 'Rosita'</t>
  </si>
  <si>
    <t>růžový květ</t>
  </si>
  <si>
    <t>svída</t>
  </si>
  <si>
    <t>červené větve</t>
  </si>
  <si>
    <t>v = 25-30</t>
  </si>
  <si>
    <t>v = 30 - 40</t>
  </si>
  <si>
    <t>v = 40 - 60</t>
  </si>
  <si>
    <t>bobkovišeň</t>
  </si>
  <si>
    <t>stálezelený</t>
  </si>
  <si>
    <t>v = 60 - 80</t>
  </si>
  <si>
    <t>platan</t>
  </si>
  <si>
    <t>velmi vzrůstný strom, okrasná borka</t>
  </si>
  <si>
    <t>v = 100-125, zb</t>
  </si>
  <si>
    <t>K9</t>
  </si>
  <si>
    <t>meruzalka</t>
  </si>
  <si>
    <t>kalina</t>
  </si>
  <si>
    <t>tis</t>
  </si>
  <si>
    <t>fialový květ</t>
  </si>
  <si>
    <t>husté větvení</t>
  </si>
  <si>
    <t>jehličnan</t>
  </si>
  <si>
    <t>v = 20 - 30</t>
  </si>
  <si>
    <t>v = 25 - 30</t>
  </si>
  <si>
    <t>K1</t>
  </si>
  <si>
    <t>K3</t>
  </si>
  <si>
    <t>K4</t>
  </si>
  <si>
    <t>K5</t>
  </si>
  <si>
    <t>K6</t>
  </si>
  <si>
    <t>K7</t>
  </si>
  <si>
    <t>K10</t>
  </si>
  <si>
    <t>K12</t>
  </si>
  <si>
    <t>K13</t>
  </si>
  <si>
    <t>K14</t>
  </si>
  <si>
    <t>K15</t>
  </si>
  <si>
    <t>Sophora japonica</t>
  </si>
  <si>
    <t>jerlín</t>
  </si>
  <si>
    <t>rozložitý listnatý strom</t>
  </si>
  <si>
    <t>jasan</t>
  </si>
  <si>
    <t>menší vzrůst, podzimní barvení</t>
  </si>
  <si>
    <t>CELKEM ROSTLINNÝ MATERIÁL - I. ETAPA :</t>
  </si>
  <si>
    <t>částečná výměna půdy (rašelina)</t>
  </si>
  <si>
    <t>CELKEM I. ETAPA :</t>
  </si>
  <si>
    <t>183 40-3131</t>
  </si>
  <si>
    <t>obdělání půdy rytím hl.  do 20 cm, rovina</t>
  </si>
  <si>
    <t>182 00-1111</t>
  </si>
  <si>
    <t>plošná úprava terénu při nerovnostech 5 až 10 cm, rovina</t>
  </si>
  <si>
    <t>184 80-2111</t>
  </si>
  <si>
    <t>183 10-1113</t>
  </si>
  <si>
    <t>hloubení jam bez výměny půdy do 0,05m3, keře</t>
  </si>
  <si>
    <t>184 10-2111</t>
  </si>
  <si>
    <t>výsadba dřevin s balem v rovině bal  0,1-0,2 m, keře</t>
  </si>
  <si>
    <t>183 10-1213</t>
  </si>
  <si>
    <t>hloubení jam s výměnou půdy na 50 % do 0,05m3, acidofilní keře</t>
  </si>
  <si>
    <t>výsadba dřevin s balem v rovině bal  0,1-0,2 m, acidofilní keře</t>
  </si>
  <si>
    <t>hnojení tabletovým hnojivem (1 rostlina - 2 ks)</t>
  </si>
  <si>
    <t>183 20-4115</t>
  </si>
  <si>
    <t>výsadba květin do vel. K12 se zalitím, rovina, trvalky</t>
  </si>
  <si>
    <t>183 20-4113</t>
  </si>
  <si>
    <t>výsadba cibulí nebo hlíz se zalitím, rovina</t>
  </si>
  <si>
    <t>přesun hmot pro sadovnické úpravy do 5000 m vodorovně (0,005t/m2)</t>
  </si>
  <si>
    <t xml:space="preserve">VÝSADBA KEŘŮ V ROVINĚ : </t>
  </si>
  <si>
    <t xml:space="preserve">VÝSADBA TRVALEK V ROVINĚ : </t>
  </si>
  <si>
    <t>přesun hmot pro sadovnické úpravy do 5000 m vodorovně (0,01t/m2)</t>
  </si>
  <si>
    <t>NÁSLEDNÁ PÉČE O KEŘOVÉ VÝSADBY  (v 1. vegetačním období po výsadbě) :</t>
  </si>
  <si>
    <t>185 80-4312</t>
  </si>
  <si>
    <t>zalití rostlin vodou, plochy přes 20 m2 (5 x opakovat, 0,01m3/m2)</t>
  </si>
  <si>
    <t>NÁSLEDNÁ PÉČE O TRVALKOVÉ ZÁHONY  (v 1. vegetačním období po výsadbě) :</t>
  </si>
  <si>
    <t>zalití rostlin vodou, plochy přes 20 m2 (7 x opakovat, 0,01m3/m2)</t>
  </si>
  <si>
    <t>CELKEM ODS - I.ETAPA :</t>
  </si>
  <si>
    <t>pokácení stromu jehličnatého v rovině o prům. kmene do 0,2 m</t>
  </si>
  <si>
    <t>pokácení stromu jehličnatého v rovině o prům. kmene 0,2-0,3 m</t>
  </si>
  <si>
    <t>pokácení stromu jehličnatého v rovině o prům. kmene 0,3-0,4 m</t>
  </si>
  <si>
    <t>pokácení stromu jehličnatého v rovině o prům. kmene 0,5-0,6 m</t>
  </si>
  <si>
    <t>112 10-1221</t>
  </si>
  <si>
    <t>112 10-1222</t>
  </si>
  <si>
    <t>112 10-1223</t>
  </si>
  <si>
    <t>112 10-1225</t>
  </si>
  <si>
    <t>KONZERVACE DUTIN :</t>
  </si>
  <si>
    <t>zastřešení dutiny epoxidovou stříškou (instalace vč. materiálu)</t>
  </si>
  <si>
    <t>vyčištění dutiny a zafrézování suchého dřeva</t>
  </si>
  <si>
    <t>TRVALKY A TRÁVY:</t>
  </si>
  <si>
    <t>p.č.</t>
  </si>
  <si>
    <t>počet ks.</t>
  </si>
  <si>
    <t>Vel. Kat.</t>
  </si>
  <si>
    <t>cena/ks</t>
  </si>
  <si>
    <t>T1</t>
  </si>
  <si>
    <t>T2</t>
  </si>
  <si>
    <t>T3</t>
  </si>
  <si>
    <t>T4</t>
  </si>
  <si>
    <t>tráva</t>
  </si>
  <si>
    <t>T5</t>
  </si>
  <si>
    <t>RP 1L</t>
  </si>
  <si>
    <t>T6</t>
  </si>
  <si>
    <t>T7</t>
  </si>
  <si>
    <t>T8</t>
  </si>
  <si>
    <t>T9</t>
  </si>
  <si>
    <t>T10</t>
  </si>
  <si>
    <t>T11</t>
  </si>
  <si>
    <t>T12</t>
  </si>
  <si>
    <t>T13</t>
  </si>
  <si>
    <t>modrý květ</t>
  </si>
  <si>
    <t>CELKEM TRVALKY A TRÁVY :</t>
  </si>
  <si>
    <t>CIBULOVINY A JARNÍ EFEMEROIDY:</t>
  </si>
  <si>
    <t>C1</t>
  </si>
  <si>
    <t>Crocus Grosse Gelbe</t>
  </si>
  <si>
    <t>šafrán</t>
  </si>
  <si>
    <t>květ žlutý</t>
  </si>
  <si>
    <t>cibule</t>
  </si>
  <si>
    <t>C2</t>
  </si>
  <si>
    <t>Crocus Pickwick</t>
  </si>
  <si>
    <t>květ modrobílý</t>
  </si>
  <si>
    <t>C3</t>
  </si>
  <si>
    <t>hlíza</t>
  </si>
  <si>
    <t>C4</t>
  </si>
  <si>
    <t>C5</t>
  </si>
  <si>
    <t>Narcissus 'Dutch Master'</t>
  </si>
  <si>
    <t>narcis</t>
  </si>
  <si>
    <t>C6</t>
  </si>
  <si>
    <t>Narcissus 'Polar Ice'</t>
  </si>
  <si>
    <t>C7*</t>
  </si>
  <si>
    <t>Galanthus nivalis</t>
  </si>
  <si>
    <t>sněženka podsněžník</t>
  </si>
  <si>
    <t>CELKEM CIBULOVINY :</t>
  </si>
  <si>
    <t>*</t>
  </si>
  <si>
    <t>VÝSADBA DO PARKU MIMO ZÁHONY</t>
  </si>
  <si>
    <t>mulčovací kůra (trvalky)</t>
  </si>
  <si>
    <t>totální herbicid (0,05l/100m2), keře</t>
  </si>
  <si>
    <t>totální herbicid (0,05l/100m2), trvalky</t>
  </si>
  <si>
    <t>183 10-1312</t>
  </si>
  <si>
    <t>hloubení jamek s výměnou půdy na 100% do 0,01 m3, rovina, cibuloviny</t>
  </si>
  <si>
    <t>hloubení jam s výměnou půdy na 100 % do 0,02 m3, trvalky</t>
  </si>
  <si>
    <t>183 10-1311</t>
  </si>
  <si>
    <t>zahradnický substrát pro trvalky a cibulnaté rostliny (bal. 250l/250ks)</t>
  </si>
  <si>
    <t>CELKEM PĚSTEBNÍ OPATŘENÍ :</t>
  </si>
  <si>
    <t>CELKEM PRÁCE - I. ETAPA :</t>
  </si>
  <si>
    <t>pokácení stromu listnatého v rovině o prům. kmene 0,9-1 m</t>
  </si>
  <si>
    <t>pokácení stromu jehličnatého v rovině o prům. kmene 1,2-1,3 m</t>
  </si>
  <si>
    <t>odstranění pařezu o prům. 0,9-1 m, rovina</t>
  </si>
  <si>
    <t>111 20-3111</t>
  </si>
  <si>
    <t>odstranění pařezu odfrézováním v rovině o prům. 1,2-1,3 m (1,3m2)</t>
  </si>
  <si>
    <t>bez jutového obalu</t>
  </si>
  <si>
    <t>Fraxinus angustifolia 'Raywood'</t>
  </si>
  <si>
    <t>PĚSTEBNÍ OPATŘENÍ :</t>
  </si>
  <si>
    <r>
      <t xml:space="preserve">Stromy nenáročné, nízké až střední dimenze větví nebo stromy mladé ( ošetření řezných ploch, odkliz dřevní hmoty vč. štěpkování), </t>
    </r>
    <r>
      <rPr>
        <b/>
        <sz val="10"/>
        <rFont val="Arial"/>
        <family val="2"/>
        <charset val="238"/>
      </rPr>
      <t>málo náročný zásah</t>
    </r>
  </si>
  <si>
    <t>OŘEZ STROMŮ - II. KATEGORIE (STŘEDNĚ VELKÉ STROMY) :</t>
  </si>
  <si>
    <r>
      <t xml:space="preserve">Méně až středně náročný strom,ořez lze provést stromolezeckou technikou uvnitř koruny,nízké až střední dimenze větví (vč. ošetření řezných ploch, odkliz dřevní hmoty ), </t>
    </r>
    <r>
      <rPr>
        <b/>
        <sz val="10"/>
        <rFont val="Arial"/>
        <family val="2"/>
        <charset val="238"/>
      </rPr>
      <t>velmi náročný zásah</t>
    </r>
  </si>
  <si>
    <t>OŘEZ STROMŮ - III. KATEGORIE (VELKÉ STROMY) :</t>
  </si>
  <si>
    <r>
      <t xml:space="preserve">Náročné a složité zásahy v korunách přesílených a mohutných stromů  (vč.ošetření řezných ploch, odkliz dřevní hmoty ), </t>
    </r>
    <r>
      <rPr>
        <b/>
        <sz val="10"/>
        <rFont val="Arial"/>
        <family val="2"/>
        <charset val="238"/>
      </rPr>
      <t>málo náročný zásah</t>
    </r>
  </si>
  <si>
    <r>
      <t xml:space="preserve">Náročné a složité zásahy v korunách přesílených a mohutných stromů  (vč.ošetření řezných ploch, odkliz dřevní hmoty ), </t>
    </r>
    <r>
      <rPr>
        <b/>
        <sz val="10"/>
        <rFont val="Arial"/>
        <family val="2"/>
        <charset val="238"/>
      </rPr>
      <t>středně náročný zásah</t>
    </r>
  </si>
  <si>
    <t>drcení ořezaných větví strojně (14ks*0,05m3)</t>
  </si>
  <si>
    <t>uložení dřevní hmoty s odvozem do 5 km (14 ks*0,05m3)</t>
  </si>
  <si>
    <t>Imperata cylindrica Red Baron</t>
  </si>
  <si>
    <t>Lavandula angustifolia Hidcote Blue - Strain</t>
  </si>
  <si>
    <t>Stipa tenuissima</t>
  </si>
  <si>
    <t>Sedum telephium Carl</t>
  </si>
  <si>
    <t>Salvia nemorosa ´Blaukönigin´</t>
  </si>
  <si>
    <t>Solidago sphacelata Golden Fleece</t>
  </si>
  <si>
    <t>Yucca filamentosa</t>
  </si>
  <si>
    <t>Perovskia atriplicifolia  'Little Spire'</t>
  </si>
  <si>
    <t>Aster dumosus Kassel</t>
  </si>
  <si>
    <t>Aster dumosus Lady in Blue</t>
  </si>
  <si>
    <t>Pennisetum Wesserbergland</t>
  </si>
  <si>
    <t>Hemerocallis Stella d´Oro</t>
  </si>
  <si>
    <t>Kniphophia uvaria Flamenco</t>
  </si>
  <si>
    <t>astra</t>
  </si>
  <si>
    <t>denivka</t>
  </si>
  <si>
    <t>žlutý květ</t>
  </si>
  <si>
    <t>okrasný list</t>
  </si>
  <si>
    <t>levandule</t>
  </si>
  <si>
    <t>zlatobýl</t>
  </si>
  <si>
    <t>juka</t>
  </si>
  <si>
    <t>stálezelená</t>
  </si>
  <si>
    <t>rozchodník</t>
  </si>
  <si>
    <t>šalvěj</t>
  </si>
  <si>
    <t>perovskie</t>
  </si>
  <si>
    <t>mnohokvět</t>
  </si>
  <si>
    <t>česnek</t>
  </si>
  <si>
    <t>Allium giganteum</t>
  </si>
  <si>
    <t>Allium 'Mount Blanc'</t>
  </si>
  <si>
    <t>hnojení tabletovým hnojivem Sylvamix</t>
  </si>
  <si>
    <t>0,05m*144</t>
  </si>
  <si>
    <t>(1187ks+1170 ks)/250</t>
  </si>
  <si>
    <t>chem. odplevel. půdy postř. naširoko,rovina, 4x opakovat</t>
  </si>
  <si>
    <t>chem. odplevel. půdy postř. naširoko,rovina (2xopakovat)</t>
  </si>
  <si>
    <t>2*350/100*0,05</t>
  </si>
  <si>
    <t>4*144/100*0,05</t>
  </si>
  <si>
    <t>kůly (frézovaný, prům. 7 cm, 2,5m), 3ks/strom</t>
  </si>
  <si>
    <t>příčky (prům. 8cm, délka 60cm), 3 ks/strom</t>
  </si>
  <si>
    <t>úvazky, 1m/strom</t>
  </si>
  <si>
    <t>juta (šíře 20cm, baleno po 50bm), 1bal./5 stromů listnatých</t>
  </si>
  <si>
    <t>tabletové hnojivo Sylvamix (stromy), 3 ks/strom</t>
  </si>
  <si>
    <t>tabletové hnojivo Sylvamix (keře), 2 ks/keř</t>
  </si>
  <si>
    <t>2*90</t>
  </si>
  <si>
    <t>mulčovací kůra (stromy), 0,5m2*0,1mvýška mulče/strom</t>
  </si>
  <si>
    <t>mulčovací kůra (keře), 0,05m výška mulče</t>
  </si>
  <si>
    <t>0,05*350</t>
  </si>
  <si>
    <t>46/8</t>
  </si>
  <si>
    <t>výkaz výměr</t>
  </si>
  <si>
    <t>1*350</t>
  </si>
  <si>
    <t>2*350</t>
  </si>
  <si>
    <t>1*44</t>
  </si>
  <si>
    <t>1*46</t>
  </si>
  <si>
    <t>1*90</t>
  </si>
  <si>
    <t>0,01*350</t>
  </si>
  <si>
    <t>5*0,01*350</t>
  </si>
  <si>
    <t>1*144</t>
  </si>
  <si>
    <t>4x144</t>
  </si>
  <si>
    <t>1*1187</t>
  </si>
  <si>
    <t>1*1170</t>
  </si>
  <si>
    <t>0,005*144</t>
  </si>
  <si>
    <t>7*0,01*144</t>
  </si>
  <si>
    <t>1*6</t>
  </si>
  <si>
    <t>1*7</t>
  </si>
  <si>
    <t>1*5</t>
  </si>
  <si>
    <t>1*3</t>
  </si>
  <si>
    <t>1*2</t>
  </si>
  <si>
    <t>1*1</t>
  </si>
  <si>
    <t>1*(6+1)</t>
  </si>
  <si>
    <t>1*(7+2)</t>
  </si>
  <si>
    <t>1*(3+2)</t>
  </si>
  <si>
    <t>3,14*0,65*0,65</t>
  </si>
  <si>
    <t>drcení ořezaných větví strojně (20 ks stromů/m3)</t>
  </si>
  <si>
    <t>pokácení stromu jehličnatého v rovině o prům. kmene 0,9-1 m</t>
  </si>
  <si>
    <t>112 10-1229</t>
  </si>
  <si>
    <r>
      <t xml:space="preserve">OŘEZ STROMŮ - I. KATEGORIE (MALÉ STROMY) </t>
    </r>
    <r>
      <rPr>
        <sz val="10"/>
        <rFont val="Tahoma"/>
        <family val="2"/>
        <charset val="238"/>
      </rPr>
      <t xml:space="preserve"> :</t>
    </r>
  </si>
  <si>
    <t>RZ 1</t>
  </si>
  <si>
    <t>RZ 6</t>
  </si>
  <si>
    <t>RZ 7</t>
  </si>
  <si>
    <t>RZ 8</t>
  </si>
  <si>
    <t>COBRA Mini (vazby v koruně vč. instalace) - A1</t>
  </si>
  <si>
    <t>COBRA Standard (vazby v koruně vč. instalace)  - A2</t>
  </si>
  <si>
    <t>COBRA Plus (vazby v koruně vč. instalace) - A3</t>
  </si>
  <si>
    <t>TAHOVÁ ZKOUŠKA STATICKÉ BEZPEČNOSTI STROMŮ :</t>
  </si>
  <si>
    <t>Tahová zkouška - strom č. 37</t>
  </si>
  <si>
    <t>REVITALIZACE SMETANOVÝCH SADŮ V ŠUMPERKU - SO 03 - SADOVNICKÉ ÚPRAVY - I. ETAPA</t>
  </si>
  <si>
    <t>3*47</t>
  </si>
  <si>
    <t>1*47</t>
  </si>
  <si>
    <t>46/5</t>
  </si>
  <si>
    <t>0,5*0,1*47</t>
  </si>
  <si>
    <t>rašelina (bal. 250 l/8 ks), acidofilní taxony (K3-K7)</t>
  </si>
  <si>
    <t>2*46</t>
  </si>
  <si>
    <t>0,15*47</t>
  </si>
  <si>
    <t>5*0,02*47</t>
  </si>
  <si>
    <t>47/100*10</t>
  </si>
  <si>
    <t>DPH (21%) :</t>
  </si>
  <si>
    <t>Ostatní náklady</t>
  </si>
  <si>
    <t xml:space="preserve">Provoz zařízení staveniště </t>
  </si>
  <si>
    <t xml:space="preserve">Odstranění zařízení staveniště </t>
  </si>
  <si>
    <t xml:space="preserve">Dočasná dopravní opatření </t>
  </si>
  <si>
    <t>VEDLEJŠÍ NÁKLADY</t>
  </si>
  <si>
    <t>OSTATNÍ NÁKLADY</t>
  </si>
  <si>
    <t>Vytyčení inženýrských sítí</t>
  </si>
  <si>
    <t>CELKEM VRN - I. ETAPA :</t>
  </si>
  <si>
    <t>CELKEM OSTATNÍ NÁKLADY -  I. ETAPA :</t>
  </si>
  <si>
    <t>VRN :</t>
  </si>
  <si>
    <t>181 30-1101</t>
  </si>
  <si>
    <t>2*47</t>
  </si>
  <si>
    <t>rozprostření a urovnání ornice tl. vrstvy do 100 mm (2m2/strom)</t>
  </si>
  <si>
    <t>cenová soustava : Katalog směrných cen stavebních prací - HSV (823-1, 800-1)</t>
  </si>
  <si>
    <t>uložení dřevní hmoty (pařezy) s odvozem do 5 km (8 ks pařezů/m3)</t>
  </si>
  <si>
    <t>112 10-1226</t>
  </si>
  <si>
    <t>112 10-1227</t>
  </si>
  <si>
    <t>pokácení stromu jehličnatého v rovině o prům. kmene 0,6-0,7 m</t>
  </si>
  <si>
    <t>pokácení stromu jehličnatého v rovině o prům. kmene 0,7-0,8 m</t>
  </si>
  <si>
    <t>112 20-1117</t>
  </si>
  <si>
    <t>odstranění pařezu o prům. 0,7-0,8 m, rovina</t>
  </si>
  <si>
    <t>uložení dřevní hmoty (palivové dříví) s odvozem do 5 km</t>
  </si>
  <si>
    <t>36/20</t>
  </si>
  <si>
    <t>36/3/2</t>
  </si>
  <si>
    <t>36/8</t>
  </si>
  <si>
    <t>Vybudování, zřízení staveniště</t>
  </si>
  <si>
    <t>Dokumentace skutečného provedení stavby</t>
  </si>
  <si>
    <t>Odstraňují se kořenové výmladky a obrost kmínku</t>
  </si>
  <si>
    <t>NÁSLEDNÁ PÉČE O STROMY (v 2. vegetačním období po výsadbě) :</t>
  </si>
  <si>
    <t>184080-1121</t>
  </si>
  <si>
    <t>185 80-4111</t>
  </si>
  <si>
    <t>NÁSLEDNÁ PÉČE O TRVALKOVÉ ZÁHONY  (v 2. vegetačním období po výsadbě) :</t>
  </si>
  <si>
    <t>doplnění mulče 10%, plochy</t>
  </si>
  <si>
    <t>111 10-4111</t>
  </si>
  <si>
    <t>shrabání listí</t>
  </si>
  <si>
    <t>185 80-1111</t>
  </si>
  <si>
    <t>Následná péče trávník -  1-3 rok po zasetí</t>
  </si>
  <si>
    <t>NÁSLEDNÁ PÉČE O TRVALKOVÉ ZÁHONY  (v 3. vegetačním období po výsadbě) :</t>
  </si>
  <si>
    <t>184 80-1131</t>
  </si>
  <si>
    <t>ošetření vysazených dřevin ve skupinách (vypletí, ods. pošk. částí, odvoz do 20 km)</t>
  </si>
  <si>
    <t>ošetření vysazených dřevin (vypletí, ods. pošk. částí, odvoz do 20 km)</t>
  </si>
  <si>
    <t>ošetření vysazených dřevin(vypletí, ods. pošk. částí, odvoz do 20 km)</t>
  </si>
  <si>
    <t>47*1</t>
  </si>
  <si>
    <t>350*0,1</t>
  </si>
  <si>
    <t>350*1</t>
  </si>
  <si>
    <t>NÁSLEDNÁ PÉČE O KEŘOVÉ VÝSADBY  (v 2. vegetačním období po výsadbě) :</t>
  </si>
  <si>
    <t>NÁSLEDNÁ PÉČE O KEŘOVÉ VÝSADBY  (v 3. vegetačním období po výsadbě) :</t>
  </si>
  <si>
    <t>2*144</t>
  </si>
  <si>
    <t>ošetření vysazených květin (vypletí, ostříhání, odvoz do 20km, 2x opak.)</t>
  </si>
  <si>
    <t>1*144*0,1</t>
  </si>
  <si>
    <t>18*4000m2</t>
  </si>
  <si>
    <t>3*4000m2</t>
  </si>
  <si>
    <t>sečení trávníku (6x ročně, I. etapa)</t>
  </si>
</sst>
</file>

<file path=xl/styles.xml><?xml version="1.0" encoding="utf-8"?>
<styleSheet xmlns="http://schemas.openxmlformats.org/spreadsheetml/2006/main">
  <numFmts count="4">
    <numFmt numFmtId="164" formatCode="#,##0.00&quot; Kč&quot;"/>
    <numFmt numFmtId="165" formatCode="0.0"/>
    <numFmt numFmtId="166" formatCode="#,##0\ &quot;Kč&quot;"/>
    <numFmt numFmtId="167" formatCode="#,##0.00\ &quot;Kč&quot;"/>
  </numFmts>
  <fonts count="29">
    <font>
      <sz val="10"/>
      <name val="Arial CE"/>
      <family val="2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8"/>
      <name val="Tahoma"/>
      <family val="2"/>
      <charset val="238"/>
    </font>
    <font>
      <sz val="12"/>
      <name val="Tahoma"/>
      <family val="2"/>
      <charset val="238"/>
    </font>
    <font>
      <sz val="10"/>
      <name val="Arial"/>
      <family val="2"/>
      <charset val="238"/>
    </font>
    <font>
      <b/>
      <sz val="7"/>
      <name val="Tahoma"/>
      <family val="2"/>
      <charset val="238"/>
    </font>
    <font>
      <b/>
      <sz val="10"/>
      <color indexed="17"/>
      <name val="Arial CE"/>
      <family val="2"/>
      <charset val="238"/>
    </font>
    <font>
      <sz val="8"/>
      <name val="Tahoma"/>
      <family val="2"/>
      <charset val="238"/>
    </font>
    <font>
      <b/>
      <sz val="12"/>
      <color indexed="55"/>
      <name val="Tahoma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Tahoma"/>
      <family val="2"/>
      <charset val="238"/>
    </font>
    <font>
      <sz val="10"/>
      <name val="Arial CE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b/>
      <sz val="12"/>
      <color indexed="8"/>
      <name val="Tahoma"/>
      <family val="2"/>
      <charset val="238"/>
    </font>
    <font>
      <sz val="10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7"/>
      <color indexed="10"/>
      <name val="Tahoma"/>
      <family val="2"/>
      <charset val="238"/>
    </font>
    <font>
      <b/>
      <sz val="10"/>
      <name val="Arial"/>
      <family val="2"/>
      <charset val="238"/>
    </font>
    <font>
      <b/>
      <sz val="14"/>
      <name val="Arial CE"/>
      <charset val="238"/>
    </font>
    <font>
      <b/>
      <sz val="10"/>
      <color indexed="17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color indexed="55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3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Fill="1"/>
    <xf numFmtId="0" fontId="6" fillId="0" borderId="0" xfId="0" applyFont="1" applyBorder="1"/>
    <xf numFmtId="0" fontId="6" fillId="0" borderId="0" xfId="0" applyFont="1" applyFill="1"/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Fill="1" applyBorder="1"/>
    <xf numFmtId="0" fontId="5" fillId="0" borderId="0" xfId="0" applyFont="1" applyFill="1"/>
    <xf numFmtId="49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49" fontId="2" fillId="0" borderId="0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3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8" xfId="0" applyFont="1" applyFill="1" applyBorder="1" applyAlignment="1">
      <alignment horizontal="left"/>
    </xf>
    <xf numFmtId="49" fontId="7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64" fontId="3" fillId="0" borderId="0" xfId="0" applyNumberFormat="1" applyFont="1" applyFill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/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14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1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0" fontId="10" fillId="0" borderId="0" xfId="0" applyFont="1"/>
    <xf numFmtId="2" fontId="2" fillId="0" borderId="17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2" xfId="0" applyFont="1" applyFill="1" applyBorder="1"/>
    <xf numFmtId="0" fontId="2" fillId="0" borderId="19" xfId="0" applyFont="1" applyFill="1" applyBorder="1"/>
    <xf numFmtId="0" fontId="2" fillId="0" borderId="20" xfId="0" applyFont="1" applyFill="1" applyBorder="1"/>
    <xf numFmtId="164" fontId="2" fillId="0" borderId="21" xfId="0" applyNumberFormat="1" applyFont="1" applyFill="1" applyBorder="1"/>
    <xf numFmtId="0" fontId="6" fillId="0" borderId="3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/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22" xfId="0" applyFont="1" applyFill="1" applyBorder="1"/>
    <xf numFmtId="0" fontId="2" fillId="0" borderId="23" xfId="0" applyFont="1" applyFill="1" applyBorder="1"/>
    <xf numFmtId="0" fontId="2" fillId="0" borderId="24" xfId="0" applyFont="1" applyFill="1" applyBorder="1"/>
    <xf numFmtId="164" fontId="2" fillId="0" borderId="25" xfId="0" applyNumberFormat="1" applyFont="1" applyFill="1" applyBorder="1"/>
    <xf numFmtId="0" fontId="2" fillId="0" borderId="26" xfId="0" applyFont="1" applyFill="1" applyBorder="1"/>
    <xf numFmtId="164" fontId="2" fillId="0" borderId="27" xfId="0" applyNumberFormat="1" applyFont="1" applyFill="1" applyBorder="1"/>
    <xf numFmtId="0" fontId="2" fillId="0" borderId="28" xfId="0" applyFont="1" applyFill="1" applyBorder="1"/>
    <xf numFmtId="164" fontId="2" fillId="0" borderId="29" xfId="0" applyNumberFormat="1" applyFont="1" applyFill="1" applyBorder="1"/>
    <xf numFmtId="164" fontId="3" fillId="0" borderId="14" xfId="0" applyNumberFormat="1" applyFont="1" applyFill="1" applyBorder="1"/>
    <xf numFmtId="0" fontId="9" fillId="0" borderId="7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0" fillId="0" borderId="0" xfId="0" applyBorder="1"/>
    <xf numFmtId="0" fontId="6" fillId="0" borderId="6" xfId="0" applyFont="1" applyFill="1" applyBorder="1"/>
    <xf numFmtId="0" fontId="3" fillId="0" borderId="3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2" fillId="0" borderId="14" xfId="0" applyFont="1" applyFill="1" applyBorder="1"/>
    <xf numFmtId="0" fontId="7" fillId="0" borderId="4" xfId="0" applyFont="1" applyFill="1" applyBorder="1" applyAlignment="1">
      <alignment horizontal="center"/>
    </xf>
    <xf numFmtId="167" fontId="2" fillId="0" borderId="3" xfId="0" applyNumberFormat="1" applyFont="1" applyFill="1" applyBorder="1" applyAlignment="1">
      <alignment horizontal="center"/>
    </xf>
    <xf numFmtId="167" fontId="2" fillId="0" borderId="4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  <xf numFmtId="0" fontId="14" fillId="0" borderId="17" xfId="0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2" fillId="0" borderId="21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3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35" xfId="0" applyFont="1" applyFill="1" applyBorder="1"/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0" fillId="0" borderId="3" xfId="0" applyBorder="1"/>
    <xf numFmtId="0" fontId="2" fillId="0" borderId="3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left"/>
    </xf>
    <xf numFmtId="0" fontId="4" fillId="0" borderId="31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166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31" xfId="0" applyFont="1" applyFill="1" applyBorder="1"/>
    <xf numFmtId="0" fontId="5" fillId="0" borderId="31" xfId="0" applyFont="1" applyFill="1" applyBorder="1" applyAlignment="1">
      <alignment horizontal="center"/>
    </xf>
    <xf numFmtId="49" fontId="5" fillId="0" borderId="31" xfId="0" applyNumberFormat="1" applyFont="1" applyFill="1" applyBorder="1" applyAlignment="1">
      <alignment horizontal="center"/>
    </xf>
    <xf numFmtId="0" fontId="0" fillId="0" borderId="16" xfId="0" applyBorder="1"/>
    <xf numFmtId="0" fontId="4" fillId="0" borderId="39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left"/>
    </xf>
    <xf numFmtId="0" fontId="7" fillId="0" borderId="39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3" fillId="0" borderId="17" xfId="0" applyFont="1" applyFill="1" applyBorder="1" applyAlignment="1">
      <alignment horizontal="center"/>
    </xf>
    <xf numFmtId="0" fontId="10" fillId="0" borderId="0" xfId="0" applyFont="1" applyFill="1"/>
    <xf numFmtId="0" fontId="3" fillId="0" borderId="4" xfId="0" applyFont="1" applyFill="1" applyBorder="1" applyAlignment="1">
      <alignment horizontal="center"/>
    </xf>
    <xf numFmtId="0" fontId="21" fillId="0" borderId="0" xfId="0" applyFont="1" applyFill="1"/>
    <xf numFmtId="0" fontId="21" fillId="0" borderId="0" xfId="0" applyFont="1" applyBorder="1"/>
    <xf numFmtId="0" fontId="21" fillId="0" borderId="0" xfId="0" applyFont="1"/>
    <xf numFmtId="0" fontId="22" fillId="0" borderId="3" xfId="0" applyFont="1" applyFill="1" applyBorder="1" applyAlignment="1">
      <alignment horizontal="center"/>
    </xf>
    <xf numFmtId="0" fontId="16" fillId="0" borderId="0" xfId="0" applyFont="1" applyFill="1"/>
    <xf numFmtId="0" fontId="3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5" xfId="0" applyFont="1" applyFill="1" applyBorder="1" applyAlignment="1"/>
    <xf numFmtId="0" fontId="2" fillId="0" borderId="4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0" fontId="9" fillId="0" borderId="14" xfId="0" applyFont="1" applyFill="1" applyBorder="1"/>
    <xf numFmtId="0" fontId="14" fillId="0" borderId="17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9" xfId="0" applyFont="1" applyFill="1" applyBorder="1"/>
    <xf numFmtId="0" fontId="2" fillId="0" borderId="4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2" xfId="0" applyFont="1" applyFill="1" applyBorder="1"/>
    <xf numFmtId="0" fontId="2" fillId="0" borderId="4" xfId="0" applyFont="1" applyFill="1" applyBorder="1" applyAlignment="1">
      <alignment horizontal="left"/>
    </xf>
    <xf numFmtId="0" fontId="0" fillId="0" borderId="17" xfId="0" applyFill="1" applyBorder="1"/>
    <xf numFmtId="0" fontId="0" fillId="0" borderId="17" xfId="0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166" fontId="2" fillId="0" borderId="17" xfId="0" applyNumberFormat="1" applyFont="1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0" fontId="5" fillId="0" borderId="5" xfId="0" applyFont="1" applyFill="1" applyBorder="1"/>
    <xf numFmtId="49" fontId="5" fillId="0" borderId="5" xfId="0" applyNumberFormat="1" applyFont="1" applyFill="1" applyBorder="1" applyAlignment="1">
      <alignment horizontal="center"/>
    </xf>
    <xf numFmtId="0" fontId="0" fillId="0" borderId="16" xfId="0" applyFill="1" applyBorder="1"/>
    <xf numFmtId="0" fontId="2" fillId="0" borderId="33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2" fontId="2" fillId="0" borderId="21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left"/>
    </xf>
    <xf numFmtId="164" fontId="1" fillId="0" borderId="14" xfId="0" applyNumberFormat="1" applyFont="1" applyFill="1" applyBorder="1"/>
    <xf numFmtId="0" fontId="18" fillId="0" borderId="0" xfId="0" applyFont="1" applyFill="1"/>
    <xf numFmtId="0" fontId="8" fillId="0" borderId="0" xfId="0" applyFont="1" applyFill="1"/>
    <xf numFmtId="164" fontId="3" fillId="0" borderId="0" xfId="0" applyNumberFormat="1" applyFont="1" applyFill="1" applyBorder="1"/>
    <xf numFmtId="0" fontId="24" fillId="0" borderId="0" xfId="0" applyFont="1" applyFill="1"/>
    <xf numFmtId="0" fontId="6" fillId="0" borderId="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16" fillId="0" borderId="46" xfId="0" applyFont="1" applyFill="1" applyBorder="1"/>
    <xf numFmtId="0" fontId="17" fillId="0" borderId="47" xfId="0" applyFont="1" applyFill="1" applyBorder="1"/>
    <xf numFmtId="164" fontId="16" fillId="0" borderId="48" xfId="0" applyNumberFormat="1" applyFont="1" applyFill="1" applyBorder="1"/>
    <xf numFmtId="0" fontId="2" fillId="0" borderId="49" xfId="0" applyFont="1" applyFill="1" applyBorder="1"/>
    <xf numFmtId="164" fontId="3" fillId="0" borderId="50" xfId="0" applyNumberFormat="1" applyFont="1" applyFill="1" applyBorder="1"/>
    <xf numFmtId="0" fontId="2" fillId="0" borderId="43" xfId="0" applyFont="1" applyFill="1" applyBorder="1"/>
    <xf numFmtId="0" fontId="2" fillId="0" borderId="51" xfId="0" applyFont="1" applyFill="1" applyBorder="1"/>
    <xf numFmtId="0" fontId="3" fillId="0" borderId="52" xfId="0" applyFont="1" applyFill="1" applyBorder="1"/>
    <xf numFmtId="164" fontId="2" fillId="0" borderId="53" xfId="0" applyNumberFormat="1" applyFont="1" applyFill="1" applyBorder="1"/>
    <xf numFmtId="0" fontId="3" fillId="0" borderId="3" xfId="0" applyFont="1" applyFill="1" applyBorder="1"/>
    <xf numFmtId="164" fontId="3" fillId="0" borderId="3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5" fillId="0" borderId="0" xfId="0" applyFont="1"/>
    <xf numFmtId="0" fontId="2" fillId="0" borderId="0" xfId="0" applyFont="1"/>
    <xf numFmtId="0" fontId="2" fillId="0" borderId="3" xfId="0" applyFont="1" applyBorder="1" applyAlignment="1">
      <alignment horizontal="justify"/>
    </xf>
    <xf numFmtId="0" fontId="2" fillId="0" borderId="0" xfId="0" applyFont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6" fillId="0" borderId="0" xfId="0" applyFont="1" applyAlignment="1">
      <alignment horizontal="justify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2" fillId="0" borderId="0" xfId="0" applyFont="1" applyAlignment="1">
      <alignment horizontal="justify"/>
    </xf>
    <xf numFmtId="164" fontId="3" fillId="0" borderId="5" xfId="0" applyNumberFormat="1" applyFont="1" applyFill="1" applyBorder="1" applyAlignment="1">
      <alignment horizontal="left"/>
    </xf>
    <xf numFmtId="167" fontId="3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&#253;%20C/Pr&#225;ce/2007/UB/&#352;aripova/N&#225;vrhy/N&#225;vrhy%20hot/SO02/SO_02%20tech%20prvky_pol.rozpo&#269;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mat"/>
      <sheetName val="Položky"/>
    </sheetNames>
    <sheetDataSet>
      <sheetData sheetId="0">
        <row r="5">
          <cell r="A5" t="str">
            <v>02</v>
          </cell>
          <cell r="C5" t="str">
            <v>Technické prvky</v>
          </cell>
        </row>
        <row r="7">
          <cell r="C7" t="str">
            <v>Regenerace veřejné zeleně a dětských hřišť, ulice Šaripova - Uherský Brod</v>
          </cell>
        </row>
      </sheetData>
      <sheetData sheetId="1">
        <row r="14">
          <cell r="E14">
            <v>87424.98</v>
          </cell>
          <cell r="F14">
            <v>102672.23999999999</v>
          </cell>
          <cell r="G14">
            <v>0</v>
          </cell>
          <cell r="H14">
            <v>0</v>
          </cell>
          <cell r="I14">
            <v>0</v>
          </cell>
        </row>
        <row r="27">
          <cell r="H27">
            <v>9504.8609999999971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z/search?q=Crocus+Pickwick&amp;hl=cs&amp;prmd=imvns&amp;source=lnms&amp;tbm=isch&amp;sa=X&amp;ei=JkBHUP3kLsjXtAaBnIHYBw&amp;ved=0CAoQ_AUoAQ&amp;biw=1536&amp;bih=860" TargetMode="External"/><Relationship Id="rId2" Type="http://schemas.openxmlformats.org/officeDocument/2006/relationships/hyperlink" Target="https://www.google.cz/search?q=Crocus+Grosse+Gelbe&amp;hl=cs&amp;prmd=imvns&amp;tbm=isch&amp;tbo=u&amp;source=univ&amp;sa=X&amp;ei=dEJHUM_0Fc3LswbD9oC4Dw&amp;ved=0CDEQsAQ&amp;biw=1536&amp;bih=860" TargetMode="External"/><Relationship Id="rId1" Type="http://schemas.openxmlformats.org/officeDocument/2006/relationships/hyperlink" Target="https://www.google.cz/search?q=Allium+aflatuense+'Purple+Sensation'&amp;hl=cs&amp;prmd=imvns&amp;tbm=isch&amp;tbo=u&amp;source=univ&amp;sa=X&amp;ei=KjwZULSRA8jVsgbSkYH4Ag&amp;ved=0CFYQsAQ&amp;biw=1745&amp;bih=97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ogle.cz/search?q=Galanthus+nivalis&amp;hl=cs&amp;prmd=imvns&amp;tbm=isch&amp;tbo=u&amp;source=univ&amp;sa=X&amp;ei=9lFHUIikHcfRsgaroIHIDw&amp;ved=0CCoQsAQ&amp;biw=1536&amp;bih=860" TargetMode="External"/><Relationship Id="rId4" Type="http://schemas.openxmlformats.org/officeDocument/2006/relationships/hyperlink" Target="https://www.google.cz/search?q=narcissus+dutch+master&amp;hl=cs&amp;prmd=imvns&amp;tbm=isch&amp;tbo=u&amp;source=univ&amp;sa=X&amp;ei=1zxHUKmlBoresgbkh4CwCA&amp;ved=0CCUQsAQ&amp;biw=1536&amp;bih=83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Z58"/>
  <sheetViews>
    <sheetView view="pageBreakPreview" zoomScale="85" zoomScaleNormal="85" zoomScaleSheetLayoutView="85" workbookViewId="0">
      <selection activeCell="G49" sqref="G49:G55"/>
    </sheetView>
  </sheetViews>
  <sheetFormatPr defaultRowHeight="12.75"/>
  <cols>
    <col min="1" max="1" width="8.5703125" style="8" customWidth="1"/>
    <col min="2" max="2" width="38.140625" style="5" customWidth="1"/>
    <col min="3" max="3" width="19.7109375" style="5" customWidth="1"/>
    <col min="4" max="4" width="39.85546875" style="5" customWidth="1"/>
    <col min="5" max="5" width="12.28515625" style="5" customWidth="1"/>
    <col min="6" max="6" width="17.5703125" style="5" customWidth="1"/>
    <col min="7" max="7" width="12.5703125" style="5" customWidth="1"/>
    <col min="8" max="8" width="21.28515625" style="5" customWidth="1"/>
    <col min="9" max="9" width="21.7109375" style="5" customWidth="1"/>
    <col min="10" max="16384" width="9.140625" style="5"/>
  </cols>
  <sheetData>
    <row r="1" spans="1:26" customFormat="1" ht="15">
      <c r="A1" s="103" t="s">
        <v>368</v>
      </c>
      <c r="B1" s="104"/>
      <c r="C1" s="105"/>
      <c r="D1" s="87"/>
      <c r="E1" s="88"/>
      <c r="F1" s="88"/>
      <c r="G1" s="87"/>
      <c r="H1" s="87"/>
      <c r="I1" s="87"/>
      <c r="J1" s="87"/>
      <c r="K1" s="87"/>
      <c r="L1" s="87"/>
      <c r="M1" s="89"/>
      <c r="N1" s="90"/>
      <c r="O1" s="87"/>
      <c r="P1" s="91"/>
      <c r="Q1" s="87"/>
      <c r="R1" s="91"/>
      <c r="S1" s="91"/>
      <c r="T1" s="91"/>
      <c r="U1" s="92"/>
      <c r="Z1" s="86"/>
    </row>
    <row r="2" spans="1:26" ht="15">
      <c r="A2" s="145"/>
      <c r="B2" s="12"/>
    </row>
    <row r="3" spans="1:26" ht="18" customHeight="1">
      <c r="A3" s="151" t="s">
        <v>16</v>
      </c>
      <c r="B3" s="14"/>
      <c r="C3" s="1"/>
      <c r="D3" s="1"/>
      <c r="E3" s="1"/>
      <c r="F3" s="15"/>
      <c r="G3" s="16"/>
      <c r="H3" s="1"/>
      <c r="I3" s="6"/>
      <c r="J3" s="8"/>
    </row>
    <row r="4" spans="1:26">
      <c r="A4" s="17" t="s">
        <v>17</v>
      </c>
      <c r="B4" s="6"/>
      <c r="C4" s="18"/>
      <c r="D4" s="1"/>
      <c r="E4" s="1"/>
      <c r="F4" s="15"/>
      <c r="G4" s="1"/>
      <c r="H4" s="1"/>
      <c r="I4" s="6"/>
      <c r="J4" s="8"/>
      <c r="K4" s="7"/>
    </row>
    <row r="5" spans="1:26" ht="13.5" thickBot="1">
      <c r="A5" s="32" t="s">
        <v>18</v>
      </c>
      <c r="B5" s="33" t="s">
        <v>19</v>
      </c>
      <c r="C5" s="34" t="s">
        <v>20</v>
      </c>
      <c r="D5" s="32" t="s">
        <v>21</v>
      </c>
      <c r="E5" s="32" t="s">
        <v>22</v>
      </c>
      <c r="F5" s="35" t="s">
        <v>23</v>
      </c>
      <c r="G5" s="32" t="s">
        <v>24</v>
      </c>
      <c r="H5" s="32" t="s">
        <v>25</v>
      </c>
      <c r="I5" s="32" t="s">
        <v>26</v>
      </c>
      <c r="J5" s="8"/>
      <c r="K5" s="7"/>
    </row>
    <row r="6" spans="1:26">
      <c r="A6" s="144">
        <v>2</v>
      </c>
      <c r="B6" s="24" t="s">
        <v>114</v>
      </c>
      <c r="C6" s="24" t="s">
        <v>111</v>
      </c>
      <c r="D6" s="22" t="s">
        <v>115</v>
      </c>
      <c r="E6" s="45">
        <v>2</v>
      </c>
      <c r="F6" s="59" t="s">
        <v>107</v>
      </c>
      <c r="G6" s="93"/>
      <c r="H6" s="101">
        <f t="shared" ref="H6:H13" si="0">E6*G6</f>
        <v>0</v>
      </c>
      <c r="I6" s="97"/>
      <c r="J6" s="8"/>
      <c r="K6" s="7"/>
    </row>
    <row r="7" spans="1:26">
      <c r="A7" s="144">
        <v>3</v>
      </c>
      <c r="B7" s="23" t="s">
        <v>112</v>
      </c>
      <c r="C7" s="23" t="s">
        <v>113</v>
      </c>
      <c r="D7" s="22" t="s">
        <v>106</v>
      </c>
      <c r="E7" s="22">
        <v>2</v>
      </c>
      <c r="F7" s="70" t="s">
        <v>107</v>
      </c>
      <c r="G7" s="22"/>
      <c r="H7" s="101">
        <f t="shared" si="0"/>
        <v>0</v>
      </c>
      <c r="I7" s="150"/>
      <c r="J7" s="8"/>
      <c r="K7" s="7"/>
    </row>
    <row r="8" spans="1:26" s="149" customFormat="1">
      <c r="A8" s="144">
        <v>12</v>
      </c>
      <c r="B8" s="24" t="s">
        <v>275</v>
      </c>
      <c r="C8" s="24" t="s">
        <v>171</v>
      </c>
      <c r="D8" s="22" t="s">
        <v>172</v>
      </c>
      <c r="E8" s="45">
        <v>3</v>
      </c>
      <c r="F8" s="59" t="s">
        <v>105</v>
      </c>
      <c r="G8" s="93"/>
      <c r="H8" s="101">
        <f t="shared" si="0"/>
        <v>0</v>
      </c>
      <c r="I8" s="98"/>
      <c r="J8" s="147"/>
      <c r="K8" s="148"/>
    </row>
    <row r="9" spans="1:26">
      <c r="A9" s="144">
        <v>18</v>
      </c>
      <c r="B9" s="24" t="s">
        <v>117</v>
      </c>
      <c r="C9" s="24" t="s">
        <v>118</v>
      </c>
      <c r="D9" s="22" t="s">
        <v>116</v>
      </c>
      <c r="E9" s="45">
        <v>1</v>
      </c>
      <c r="F9" s="59" t="s">
        <v>147</v>
      </c>
      <c r="G9" s="93"/>
      <c r="H9" s="101">
        <f t="shared" si="0"/>
        <v>0</v>
      </c>
      <c r="I9" s="161" t="s">
        <v>274</v>
      </c>
      <c r="J9" s="8"/>
      <c r="K9" s="7"/>
    </row>
    <row r="10" spans="1:26">
      <c r="A10" s="144">
        <v>20</v>
      </c>
      <c r="B10" s="24" t="s">
        <v>119</v>
      </c>
      <c r="C10" s="24" t="s">
        <v>145</v>
      </c>
      <c r="D10" s="22" t="s">
        <v>146</v>
      </c>
      <c r="E10" s="45">
        <v>1</v>
      </c>
      <c r="F10" s="59" t="s">
        <v>107</v>
      </c>
      <c r="G10" s="93"/>
      <c r="H10" s="101">
        <f t="shared" si="0"/>
        <v>0</v>
      </c>
      <c r="I10" s="150"/>
      <c r="J10" s="8"/>
      <c r="K10" s="7"/>
    </row>
    <row r="11" spans="1:26" s="149" customFormat="1">
      <c r="A11" s="144">
        <v>24</v>
      </c>
      <c r="B11" s="24" t="s">
        <v>108</v>
      </c>
      <c r="C11" s="24" t="s">
        <v>109</v>
      </c>
      <c r="D11" s="22" t="s">
        <v>110</v>
      </c>
      <c r="E11" s="45">
        <v>7</v>
      </c>
      <c r="F11" s="59" t="s">
        <v>107</v>
      </c>
      <c r="G11" s="93"/>
      <c r="H11" s="101">
        <f t="shared" si="0"/>
        <v>0</v>
      </c>
      <c r="I11" s="150"/>
      <c r="J11" s="147"/>
      <c r="K11" s="148"/>
    </row>
    <row r="12" spans="1:26" s="149" customFormat="1">
      <c r="A12" s="144">
        <v>28</v>
      </c>
      <c r="B12" s="24" t="s">
        <v>81</v>
      </c>
      <c r="C12" s="24" t="s">
        <v>103</v>
      </c>
      <c r="D12" s="22" t="s">
        <v>82</v>
      </c>
      <c r="E12" s="45">
        <v>29</v>
      </c>
      <c r="F12" s="59" t="s">
        <v>107</v>
      </c>
      <c r="G12" s="93"/>
      <c r="H12" s="101">
        <f t="shared" si="0"/>
        <v>0</v>
      </c>
      <c r="I12" s="97"/>
      <c r="J12" s="147"/>
      <c r="K12" s="148"/>
    </row>
    <row r="13" spans="1:26" ht="13.5" thickBot="1">
      <c r="A13" s="146">
        <v>30</v>
      </c>
      <c r="B13" s="24" t="s">
        <v>168</v>
      </c>
      <c r="C13" s="24" t="s">
        <v>169</v>
      </c>
      <c r="D13" s="45" t="s">
        <v>170</v>
      </c>
      <c r="E13" s="45">
        <v>2</v>
      </c>
      <c r="F13" s="71" t="s">
        <v>107</v>
      </c>
      <c r="G13" s="45"/>
      <c r="H13" s="102">
        <f t="shared" si="0"/>
        <v>0</v>
      </c>
      <c r="I13" s="100"/>
      <c r="J13" s="8"/>
      <c r="K13" s="7"/>
    </row>
    <row r="14" spans="1:26" ht="13.5" thickBot="1">
      <c r="A14" s="25" t="s">
        <v>27</v>
      </c>
      <c r="B14" s="51"/>
      <c r="C14" s="51"/>
      <c r="D14" s="26"/>
      <c r="E14" s="60">
        <f>SUM(E6:E13)</f>
        <v>47</v>
      </c>
      <c r="F14" s="27"/>
      <c r="G14" s="26"/>
      <c r="H14" s="28">
        <f>SUM(H6:H13)</f>
        <v>0</v>
      </c>
      <c r="I14" s="99"/>
      <c r="J14" s="8"/>
      <c r="K14" s="7"/>
    </row>
    <row r="15" spans="1:26">
      <c r="A15" s="29"/>
      <c r="B15" s="3"/>
      <c r="C15" s="3"/>
      <c r="D15" s="4"/>
      <c r="E15" s="4"/>
      <c r="F15" s="21"/>
      <c r="G15" s="4"/>
      <c r="H15" s="11"/>
      <c r="I15" s="3"/>
      <c r="J15" s="8"/>
      <c r="K15" s="7"/>
    </row>
    <row r="16" spans="1:26">
      <c r="A16" s="17" t="s">
        <v>121</v>
      </c>
      <c r="B16" s="6"/>
      <c r="C16" s="18"/>
      <c r="D16" s="1"/>
      <c r="E16" s="1"/>
      <c r="F16" s="15"/>
      <c r="G16" s="1"/>
      <c r="H16" s="1"/>
      <c r="I16" s="6"/>
      <c r="J16" s="8"/>
      <c r="K16" s="7"/>
    </row>
    <row r="17" spans="1:11" ht="13.5" thickBot="1">
      <c r="A17" s="32" t="s">
        <v>18</v>
      </c>
      <c r="B17" s="33" t="s">
        <v>19</v>
      </c>
      <c r="C17" s="34" t="s">
        <v>20</v>
      </c>
      <c r="D17" s="32" t="s">
        <v>21</v>
      </c>
      <c r="E17" s="32" t="s">
        <v>22</v>
      </c>
      <c r="F17" s="35" t="s">
        <v>23</v>
      </c>
      <c r="G17" s="32" t="s">
        <v>24</v>
      </c>
      <c r="H17" s="32" t="s">
        <v>25</v>
      </c>
      <c r="I17" s="32" t="s">
        <v>26</v>
      </c>
      <c r="J17" s="8"/>
      <c r="K17" s="7"/>
    </row>
    <row r="18" spans="1:11">
      <c r="A18" s="144" t="s">
        <v>157</v>
      </c>
      <c r="B18" s="24" t="s">
        <v>128</v>
      </c>
      <c r="C18" s="24" t="s">
        <v>137</v>
      </c>
      <c r="D18" s="22" t="s">
        <v>138</v>
      </c>
      <c r="E18" s="45">
        <v>7</v>
      </c>
      <c r="F18" s="59" t="s">
        <v>141</v>
      </c>
      <c r="G18" s="93"/>
      <c r="H18" s="58">
        <f t="shared" ref="H18:H24" si="1">G18*E18</f>
        <v>0</v>
      </c>
      <c r="I18" s="98"/>
      <c r="J18" s="8"/>
      <c r="K18" s="7"/>
    </row>
    <row r="19" spans="1:11">
      <c r="A19" s="144" t="s">
        <v>158</v>
      </c>
      <c r="B19" s="24" t="s">
        <v>127</v>
      </c>
      <c r="C19" s="24" t="s">
        <v>131</v>
      </c>
      <c r="D19" s="22" t="s">
        <v>120</v>
      </c>
      <c r="E19" s="45">
        <v>8</v>
      </c>
      <c r="F19" s="59" t="s">
        <v>140</v>
      </c>
      <c r="G19" s="93"/>
      <c r="H19" s="58">
        <f t="shared" si="1"/>
        <v>0</v>
      </c>
      <c r="I19" s="106" t="s">
        <v>174</v>
      </c>
      <c r="J19" s="8"/>
      <c r="K19" s="7"/>
    </row>
    <row r="20" spans="1:11" s="149" customFormat="1">
      <c r="A20" s="144" t="s">
        <v>159</v>
      </c>
      <c r="B20" s="24" t="s">
        <v>133</v>
      </c>
      <c r="C20" s="24" t="s">
        <v>131</v>
      </c>
      <c r="D20" s="22" t="s">
        <v>134</v>
      </c>
      <c r="E20" s="45">
        <v>7</v>
      </c>
      <c r="F20" s="59" t="s">
        <v>139</v>
      </c>
      <c r="G20" s="93"/>
      <c r="H20" s="58">
        <f t="shared" si="1"/>
        <v>0</v>
      </c>
      <c r="I20" s="106" t="s">
        <v>174</v>
      </c>
      <c r="J20" s="147"/>
      <c r="K20" s="148"/>
    </row>
    <row r="21" spans="1:11" s="149" customFormat="1">
      <c r="A21" s="144" t="s">
        <v>160</v>
      </c>
      <c r="B21" s="24" t="s">
        <v>130</v>
      </c>
      <c r="C21" s="24" t="s">
        <v>131</v>
      </c>
      <c r="D21" s="22" t="s">
        <v>132</v>
      </c>
      <c r="E21" s="45">
        <v>10</v>
      </c>
      <c r="F21" s="59" t="s">
        <v>140</v>
      </c>
      <c r="G21" s="93"/>
      <c r="H21" s="58">
        <f t="shared" si="1"/>
        <v>0</v>
      </c>
      <c r="I21" s="106" t="s">
        <v>174</v>
      </c>
      <c r="J21" s="147"/>
      <c r="K21" s="148"/>
    </row>
    <row r="22" spans="1:11">
      <c r="A22" s="144" t="s">
        <v>161</v>
      </c>
      <c r="B22" s="24" t="s">
        <v>135</v>
      </c>
      <c r="C22" s="24" t="s">
        <v>131</v>
      </c>
      <c r="D22" s="22" t="s">
        <v>136</v>
      </c>
      <c r="E22" s="45">
        <v>7</v>
      </c>
      <c r="F22" s="59" t="s">
        <v>140</v>
      </c>
      <c r="G22" s="93"/>
      <c r="H22" s="58">
        <f t="shared" si="1"/>
        <v>0</v>
      </c>
      <c r="I22" s="106" t="s">
        <v>174</v>
      </c>
      <c r="J22" s="8"/>
      <c r="K22" s="7"/>
    </row>
    <row r="23" spans="1:11" s="149" customFormat="1">
      <c r="A23" s="144" t="s">
        <v>162</v>
      </c>
      <c r="B23" s="24" t="s">
        <v>124</v>
      </c>
      <c r="C23" s="24" t="s">
        <v>131</v>
      </c>
      <c r="D23" s="22" t="s">
        <v>120</v>
      </c>
      <c r="E23" s="45">
        <v>14</v>
      </c>
      <c r="F23" s="59" t="s">
        <v>141</v>
      </c>
      <c r="G23" s="93"/>
      <c r="H23" s="58">
        <f t="shared" si="1"/>
        <v>0</v>
      </c>
      <c r="I23" s="106" t="s">
        <v>174</v>
      </c>
      <c r="J23" s="147"/>
      <c r="K23" s="148"/>
    </row>
    <row r="24" spans="1:11">
      <c r="A24" s="144" t="s">
        <v>163</v>
      </c>
      <c r="B24" s="24" t="s">
        <v>126</v>
      </c>
      <c r="C24" s="24" t="s">
        <v>142</v>
      </c>
      <c r="D24" s="22" t="s">
        <v>143</v>
      </c>
      <c r="E24" s="45">
        <v>11</v>
      </c>
      <c r="F24" s="59" t="s">
        <v>156</v>
      </c>
      <c r="G24" s="93"/>
      <c r="H24" s="58">
        <f t="shared" si="1"/>
        <v>0</v>
      </c>
      <c r="I24" s="97"/>
      <c r="J24" s="8"/>
      <c r="K24" s="7"/>
    </row>
    <row r="25" spans="1:11">
      <c r="A25" s="144" t="s">
        <v>165</v>
      </c>
      <c r="B25" s="24" t="s">
        <v>125</v>
      </c>
      <c r="C25" s="24" t="s">
        <v>149</v>
      </c>
      <c r="D25" s="22" t="s">
        <v>153</v>
      </c>
      <c r="E25" s="45">
        <v>9</v>
      </c>
      <c r="F25" s="59" t="s">
        <v>155</v>
      </c>
      <c r="G25" s="93"/>
      <c r="H25" s="58">
        <f>G25*E25</f>
        <v>0</v>
      </c>
      <c r="I25" s="97"/>
      <c r="J25" s="8"/>
      <c r="K25" s="7"/>
    </row>
    <row r="26" spans="1:11">
      <c r="A26" s="144" t="s">
        <v>166</v>
      </c>
      <c r="B26" s="24" t="s">
        <v>123</v>
      </c>
      <c r="C26" s="24" t="s">
        <v>150</v>
      </c>
      <c r="D26" s="22" t="s">
        <v>120</v>
      </c>
      <c r="E26" s="45">
        <v>11</v>
      </c>
      <c r="F26" s="59" t="s">
        <v>140</v>
      </c>
      <c r="G26" s="93"/>
      <c r="H26" s="58">
        <f>G26*E26</f>
        <v>0</v>
      </c>
      <c r="I26" s="97"/>
      <c r="J26" s="8"/>
      <c r="K26" s="7"/>
    </row>
    <row r="27" spans="1:11" ht="13.5" thickBot="1">
      <c r="A27" s="144" t="s">
        <v>167</v>
      </c>
      <c r="B27" s="24" t="s">
        <v>122</v>
      </c>
      <c r="C27" s="24" t="s">
        <v>151</v>
      </c>
      <c r="D27" s="22" t="s">
        <v>154</v>
      </c>
      <c r="E27" s="45">
        <v>6</v>
      </c>
      <c r="F27" s="59" t="s">
        <v>144</v>
      </c>
      <c r="G27" s="93"/>
      <c r="H27" s="58">
        <f>G27*E27</f>
        <v>0</v>
      </c>
      <c r="I27" s="97"/>
      <c r="J27" s="8"/>
      <c r="K27" s="7"/>
    </row>
    <row r="28" spans="1:11" ht="13.5" thickBot="1">
      <c r="A28" s="25" t="s">
        <v>129</v>
      </c>
      <c r="B28" s="51"/>
      <c r="C28" s="51"/>
      <c r="D28" s="26"/>
      <c r="E28" s="60">
        <f>SUM(E18:E27)</f>
        <v>90</v>
      </c>
      <c r="F28" s="27"/>
      <c r="G28" s="26"/>
      <c r="H28" s="28">
        <f>SUM(H18:H27)</f>
        <v>0</v>
      </c>
      <c r="I28" s="99"/>
      <c r="J28" s="8"/>
      <c r="K28" s="7"/>
    </row>
    <row r="29" spans="1:11">
      <c r="E29" s="8"/>
    </row>
    <row r="30" spans="1:11" customFormat="1">
      <c r="A30" s="109" t="s">
        <v>214</v>
      </c>
      <c r="B30" s="94"/>
      <c r="C30" s="94"/>
      <c r="D30" s="94"/>
      <c r="E30" s="186"/>
      <c r="F30" s="94"/>
      <c r="G30" s="114"/>
      <c r="H30" s="114"/>
    </row>
    <row r="31" spans="1:11" customFormat="1" ht="13.5" thickBot="1">
      <c r="A31" s="139" t="s">
        <v>215</v>
      </c>
      <c r="B31" s="140" t="s">
        <v>19</v>
      </c>
      <c r="C31" s="140" t="s">
        <v>20</v>
      </c>
      <c r="D31" s="139" t="s">
        <v>21</v>
      </c>
      <c r="E31" s="139" t="s">
        <v>216</v>
      </c>
      <c r="F31" s="139" t="s">
        <v>217</v>
      </c>
      <c r="G31" s="139" t="s">
        <v>218</v>
      </c>
      <c r="H31" s="139" t="s">
        <v>2</v>
      </c>
      <c r="I31" s="141" t="s">
        <v>26</v>
      </c>
    </row>
    <row r="32" spans="1:11" customFormat="1">
      <c r="A32" s="144" t="s">
        <v>219</v>
      </c>
      <c r="B32" s="168" t="s">
        <v>294</v>
      </c>
      <c r="C32" s="170" t="s">
        <v>298</v>
      </c>
      <c r="D32" s="171" t="s">
        <v>234</v>
      </c>
      <c r="E32" s="172">
        <v>95</v>
      </c>
      <c r="F32" s="171" t="s">
        <v>148</v>
      </c>
      <c r="G32" s="171"/>
      <c r="H32" s="173">
        <f t="shared" ref="H32:H44" si="2">G32*E32</f>
        <v>0</v>
      </c>
      <c r="I32" s="98"/>
    </row>
    <row r="33" spans="1:9" s="126" customFormat="1">
      <c r="A33" s="144" t="s">
        <v>220</v>
      </c>
      <c r="B33" s="23" t="s">
        <v>293</v>
      </c>
      <c r="C33" s="174" t="s">
        <v>298</v>
      </c>
      <c r="D33" s="175" t="s">
        <v>136</v>
      </c>
      <c r="E33" s="176">
        <v>102</v>
      </c>
      <c r="F33" s="175" t="s">
        <v>148</v>
      </c>
      <c r="G33" s="175"/>
      <c r="H33" s="125">
        <f t="shared" si="2"/>
        <v>0</v>
      </c>
      <c r="I33" s="106"/>
    </row>
    <row r="34" spans="1:9" customFormat="1">
      <c r="A34" s="144" t="s">
        <v>221</v>
      </c>
      <c r="B34" s="23" t="s">
        <v>296</v>
      </c>
      <c r="C34" s="174" t="s">
        <v>299</v>
      </c>
      <c r="D34" s="175" t="s">
        <v>300</v>
      </c>
      <c r="E34" s="176">
        <v>191</v>
      </c>
      <c r="F34" s="175" t="s">
        <v>148</v>
      </c>
      <c r="G34" s="175"/>
      <c r="H34" s="125">
        <f t="shared" si="2"/>
        <v>0</v>
      </c>
      <c r="I34" s="106"/>
    </row>
    <row r="35" spans="1:9" customFormat="1">
      <c r="A35" s="144" t="s">
        <v>222</v>
      </c>
      <c r="B35" s="23" t="s">
        <v>295</v>
      </c>
      <c r="C35" s="174" t="s">
        <v>223</v>
      </c>
      <c r="D35" s="175" t="s">
        <v>301</v>
      </c>
      <c r="E35" s="176">
        <v>73</v>
      </c>
      <c r="F35" s="175" t="s">
        <v>148</v>
      </c>
      <c r="G35" s="175"/>
      <c r="H35" s="125">
        <f t="shared" si="2"/>
        <v>0</v>
      </c>
      <c r="I35" s="106"/>
    </row>
    <row r="36" spans="1:9" customFormat="1">
      <c r="A36" s="144" t="s">
        <v>224</v>
      </c>
      <c r="B36" s="23" t="s">
        <v>286</v>
      </c>
      <c r="C36" s="23" t="s">
        <v>302</v>
      </c>
      <c r="D36" s="22" t="s">
        <v>152</v>
      </c>
      <c r="E36" s="176">
        <v>63</v>
      </c>
      <c r="F36" s="22" t="s">
        <v>225</v>
      </c>
      <c r="G36" s="22"/>
      <c r="H36" s="125">
        <f t="shared" si="2"/>
        <v>0</v>
      </c>
      <c r="I36" s="106"/>
    </row>
    <row r="37" spans="1:9" customFormat="1">
      <c r="A37" s="144" t="s">
        <v>226</v>
      </c>
      <c r="B37" s="167" t="s">
        <v>290</v>
      </c>
      <c r="C37" s="174" t="s">
        <v>303</v>
      </c>
      <c r="D37" s="175" t="s">
        <v>300</v>
      </c>
      <c r="E37" s="176">
        <v>72</v>
      </c>
      <c r="F37" s="175" t="s">
        <v>148</v>
      </c>
      <c r="G37" s="175"/>
      <c r="H37" s="125">
        <f t="shared" si="2"/>
        <v>0</v>
      </c>
      <c r="I37" s="106"/>
    </row>
    <row r="38" spans="1:9" customFormat="1">
      <c r="A38" s="144" t="s">
        <v>227</v>
      </c>
      <c r="B38" s="167" t="s">
        <v>285</v>
      </c>
      <c r="C38" s="174" t="s">
        <v>223</v>
      </c>
      <c r="D38" s="175" t="s">
        <v>301</v>
      </c>
      <c r="E38" s="176">
        <v>164</v>
      </c>
      <c r="F38" s="175" t="s">
        <v>148</v>
      </c>
      <c r="G38" s="175"/>
      <c r="H38" s="125">
        <f t="shared" si="2"/>
        <v>0</v>
      </c>
      <c r="I38" s="97"/>
    </row>
    <row r="39" spans="1:9" customFormat="1">
      <c r="A39" s="144" t="s">
        <v>228</v>
      </c>
      <c r="B39" s="167" t="s">
        <v>291</v>
      </c>
      <c r="C39" s="174" t="s">
        <v>304</v>
      </c>
      <c r="D39" s="175" t="s">
        <v>305</v>
      </c>
      <c r="E39" s="176">
        <v>11</v>
      </c>
      <c r="F39" s="175" t="s">
        <v>148</v>
      </c>
      <c r="G39" s="175"/>
      <c r="H39" s="125">
        <f t="shared" si="2"/>
        <v>0</v>
      </c>
      <c r="I39" s="106"/>
    </row>
    <row r="40" spans="1:9" s="126" customFormat="1">
      <c r="A40" s="144" t="s">
        <v>229</v>
      </c>
      <c r="B40" s="23" t="s">
        <v>288</v>
      </c>
      <c r="C40" s="174" t="s">
        <v>306</v>
      </c>
      <c r="D40" s="175" t="s">
        <v>136</v>
      </c>
      <c r="E40" s="176">
        <v>43</v>
      </c>
      <c r="F40" s="175" t="s">
        <v>148</v>
      </c>
      <c r="G40" s="175"/>
      <c r="H40" s="125">
        <f t="shared" si="2"/>
        <v>0</v>
      </c>
      <c r="I40" s="97"/>
    </row>
    <row r="41" spans="1:9" s="126" customFormat="1">
      <c r="A41" s="144" t="s">
        <v>230</v>
      </c>
      <c r="B41" s="23" t="s">
        <v>289</v>
      </c>
      <c r="C41" s="174" t="s">
        <v>307</v>
      </c>
      <c r="D41" s="175" t="s">
        <v>152</v>
      </c>
      <c r="E41" s="176">
        <v>130</v>
      </c>
      <c r="F41" s="175" t="s">
        <v>148</v>
      </c>
      <c r="G41" s="175"/>
      <c r="H41" s="125">
        <f t="shared" si="2"/>
        <v>0</v>
      </c>
      <c r="I41" s="97"/>
    </row>
    <row r="42" spans="1:9" s="126" customFormat="1">
      <c r="A42" s="144" t="s">
        <v>231</v>
      </c>
      <c r="B42" s="23" t="s">
        <v>287</v>
      </c>
      <c r="C42" s="174" t="s">
        <v>223</v>
      </c>
      <c r="D42" s="175" t="s">
        <v>301</v>
      </c>
      <c r="E42" s="176">
        <v>130</v>
      </c>
      <c r="F42" s="175" t="s">
        <v>164</v>
      </c>
      <c r="G42" s="175"/>
      <c r="H42" s="125">
        <f t="shared" si="2"/>
        <v>0</v>
      </c>
      <c r="I42" s="97"/>
    </row>
    <row r="43" spans="1:9" s="126" customFormat="1">
      <c r="A43" s="144" t="s">
        <v>232</v>
      </c>
      <c r="B43" s="23" t="s">
        <v>292</v>
      </c>
      <c r="C43" s="174" t="s">
        <v>308</v>
      </c>
      <c r="D43" s="175" t="s">
        <v>234</v>
      </c>
      <c r="E43" s="176">
        <v>73</v>
      </c>
      <c r="F43" s="175" t="s">
        <v>148</v>
      </c>
      <c r="G43" s="175"/>
      <c r="H43" s="125">
        <f t="shared" si="2"/>
        <v>0</v>
      </c>
      <c r="I43" s="174"/>
    </row>
    <row r="44" spans="1:9" customFormat="1" ht="13.5" thickBot="1">
      <c r="A44" s="177" t="s">
        <v>233</v>
      </c>
      <c r="B44" s="169" t="s">
        <v>297</v>
      </c>
      <c r="C44" s="178" t="s">
        <v>309</v>
      </c>
      <c r="D44" s="179" t="s">
        <v>234</v>
      </c>
      <c r="E44" s="180">
        <v>40</v>
      </c>
      <c r="F44" s="179" t="s">
        <v>148</v>
      </c>
      <c r="G44" s="179"/>
      <c r="H44" s="181">
        <f t="shared" si="2"/>
        <v>0</v>
      </c>
      <c r="I44" s="178"/>
    </row>
    <row r="45" spans="1:9" customFormat="1" ht="15.75" thickBot="1">
      <c r="A45" s="25" t="s">
        <v>235</v>
      </c>
      <c r="B45" s="182"/>
      <c r="C45" s="127"/>
      <c r="D45" s="128"/>
      <c r="E45" s="60">
        <f>SUM(E32:E44)</f>
        <v>1187</v>
      </c>
      <c r="F45" s="183"/>
      <c r="G45" s="128"/>
      <c r="H45" s="28">
        <f>SUM(H32:H44)</f>
        <v>0</v>
      </c>
      <c r="I45" s="184"/>
    </row>
    <row r="46" spans="1:9" customFormat="1" ht="15">
      <c r="A46" s="129"/>
      <c r="B46" s="130"/>
      <c r="C46" s="130"/>
      <c r="D46" s="131"/>
      <c r="E46" s="4"/>
      <c r="F46" s="132"/>
      <c r="G46" s="131"/>
      <c r="H46" s="133"/>
    </row>
    <row r="47" spans="1:9" customFormat="1" ht="13.5" thickBot="1">
      <c r="A47" s="109" t="s">
        <v>236</v>
      </c>
      <c r="B47" s="94"/>
      <c r="C47" s="94"/>
      <c r="D47" s="94"/>
      <c r="E47" s="134"/>
      <c r="F47" s="94"/>
      <c r="G47" s="114"/>
      <c r="H47" s="114"/>
    </row>
    <row r="48" spans="1:9" customFormat="1" ht="13.5" thickBot="1">
      <c r="A48" s="121" t="s">
        <v>215</v>
      </c>
      <c r="B48" s="122" t="s">
        <v>19</v>
      </c>
      <c r="C48" s="122" t="s">
        <v>20</v>
      </c>
      <c r="D48" s="123" t="s">
        <v>21</v>
      </c>
      <c r="E48" s="123" t="s">
        <v>216</v>
      </c>
      <c r="F48" s="123" t="s">
        <v>217</v>
      </c>
      <c r="G48" s="123" t="s">
        <v>218</v>
      </c>
      <c r="H48" s="124" t="s">
        <v>2</v>
      </c>
      <c r="I48" s="141" t="s">
        <v>26</v>
      </c>
    </row>
    <row r="49" spans="1:9" s="126" customFormat="1">
      <c r="A49" s="144" t="s">
        <v>237</v>
      </c>
      <c r="B49" s="24" t="s">
        <v>238</v>
      </c>
      <c r="C49" s="170" t="s">
        <v>239</v>
      </c>
      <c r="D49" s="171" t="s">
        <v>240</v>
      </c>
      <c r="E49" s="172">
        <v>75</v>
      </c>
      <c r="F49" s="171" t="s">
        <v>241</v>
      </c>
      <c r="G49" s="171"/>
      <c r="H49" s="173">
        <f>G49*E49</f>
        <v>0</v>
      </c>
      <c r="I49" s="98"/>
    </row>
    <row r="50" spans="1:9" s="126" customFormat="1">
      <c r="A50" s="152" t="s">
        <v>242</v>
      </c>
      <c r="B50" s="24" t="s">
        <v>243</v>
      </c>
      <c r="C50" s="174" t="s">
        <v>239</v>
      </c>
      <c r="D50" s="175" t="s">
        <v>244</v>
      </c>
      <c r="E50" s="176">
        <v>100</v>
      </c>
      <c r="F50" s="175" t="s">
        <v>241</v>
      </c>
      <c r="G50" s="175"/>
      <c r="H50" s="125">
        <f t="shared" ref="H50:H55" si="3">G50*E50</f>
        <v>0</v>
      </c>
      <c r="I50" s="106"/>
    </row>
    <row r="51" spans="1:9" s="126" customFormat="1">
      <c r="A51" s="152" t="s">
        <v>245</v>
      </c>
      <c r="B51" s="24" t="s">
        <v>312</v>
      </c>
      <c r="C51" s="174" t="s">
        <v>310</v>
      </c>
      <c r="D51" s="175" t="s">
        <v>120</v>
      </c>
      <c r="E51" s="176">
        <v>90</v>
      </c>
      <c r="F51" s="175" t="s">
        <v>246</v>
      </c>
      <c r="G51" s="175"/>
      <c r="H51" s="125">
        <f t="shared" si="3"/>
        <v>0</v>
      </c>
      <c r="I51" s="106"/>
    </row>
    <row r="52" spans="1:9" s="126" customFormat="1">
      <c r="A52" s="152" t="s">
        <v>247</v>
      </c>
      <c r="B52" s="24" t="s">
        <v>311</v>
      </c>
      <c r="C52" s="23" t="s">
        <v>310</v>
      </c>
      <c r="D52" s="22" t="s">
        <v>152</v>
      </c>
      <c r="E52" s="176">
        <v>60</v>
      </c>
      <c r="F52" s="175" t="s">
        <v>148</v>
      </c>
      <c r="G52" s="22"/>
      <c r="H52" s="125">
        <f t="shared" si="3"/>
        <v>0</v>
      </c>
      <c r="I52" s="106"/>
    </row>
    <row r="53" spans="1:9" s="126" customFormat="1">
      <c r="A53" s="152" t="s">
        <v>248</v>
      </c>
      <c r="B53" s="24" t="s">
        <v>249</v>
      </c>
      <c r="C53" s="174" t="s">
        <v>250</v>
      </c>
      <c r="D53" s="175" t="s">
        <v>240</v>
      </c>
      <c r="E53" s="176">
        <v>95</v>
      </c>
      <c r="F53" s="175" t="s">
        <v>241</v>
      </c>
      <c r="G53" s="175"/>
      <c r="H53" s="125">
        <f t="shared" si="3"/>
        <v>0</v>
      </c>
      <c r="I53" s="106"/>
    </row>
    <row r="54" spans="1:9" s="126" customFormat="1">
      <c r="A54" s="152" t="s">
        <v>251</v>
      </c>
      <c r="B54" s="24" t="s">
        <v>252</v>
      </c>
      <c r="C54" s="174" t="s">
        <v>250</v>
      </c>
      <c r="D54" s="175" t="s">
        <v>120</v>
      </c>
      <c r="E54" s="176">
        <v>100</v>
      </c>
      <c r="F54" s="175" t="s">
        <v>241</v>
      </c>
      <c r="G54" s="175"/>
      <c r="H54" s="125">
        <f t="shared" si="3"/>
        <v>0</v>
      </c>
      <c r="I54" s="106"/>
    </row>
    <row r="55" spans="1:9" customFormat="1" ht="13.5" thickBot="1">
      <c r="A55" s="152" t="s">
        <v>253</v>
      </c>
      <c r="B55" s="24" t="s">
        <v>254</v>
      </c>
      <c r="C55" s="118" t="s">
        <v>255</v>
      </c>
      <c r="D55" s="110" t="s">
        <v>120</v>
      </c>
      <c r="E55" s="176">
        <v>650</v>
      </c>
      <c r="F55" s="110" t="s">
        <v>241</v>
      </c>
      <c r="G55" s="110"/>
      <c r="H55" s="125">
        <f t="shared" si="3"/>
        <v>0</v>
      </c>
      <c r="I55" s="97"/>
    </row>
    <row r="56" spans="1:9" customFormat="1" ht="15.75" thickBot="1">
      <c r="A56" s="25" t="s">
        <v>256</v>
      </c>
      <c r="B56" s="135"/>
      <c r="C56" s="135"/>
      <c r="D56" s="136"/>
      <c r="E56" s="119">
        <f>SUM(E49:E55)</f>
        <v>1170</v>
      </c>
      <c r="F56" s="137"/>
      <c r="G56" s="136"/>
      <c r="H56" s="28">
        <f>SUM(H49:H55)</f>
        <v>0</v>
      </c>
      <c r="I56" s="138"/>
    </row>
    <row r="57" spans="1:9" customFormat="1" ht="13.5" thickBot="1">
      <c r="A57" s="153" t="s">
        <v>257</v>
      </c>
      <c r="B57" s="142" t="s">
        <v>258</v>
      </c>
      <c r="E57" s="120"/>
      <c r="G57" s="91"/>
      <c r="H57" s="91"/>
    </row>
    <row r="58" spans="1:9" s="8" customFormat="1" ht="15.75" thickBot="1">
      <c r="A58" s="154" t="s">
        <v>173</v>
      </c>
      <c r="B58" s="127"/>
      <c r="C58" s="157"/>
      <c r="D58" s="128"/>
      <c r="E58" s="128"/>
      <c r="F58" s="158"/>
      <c r="G58" s="128"/>
      <c r="H58" s="159">
        <f>H14+H28+H45+H56</f>
        <v>0</v>
      </c>
      <c r="I58" s="160"/>
    </row>
  </sheetData>
  <phoneticPr fontId="0" type="noConversion"/>
  <hyperlinks>
    <hyperlink ref="B54" r:id="rId1" location="hl=cs&amp;tbm=isch&amp;sa=1&amp;q=Narcissus+%27Polar+Ice%27+&amp;oq=Narcissus+%27Polar+Ice%27+&amp;gs_l"/>
    <hyperlink ref="B49" r:id="rId2"/>
    <hyperlink ref="B50" r:id="rId3"/>
    <hyperlink ref="B53" r:id="rId4"/>
    <hyperlink ref="B55" r:id="rId5"/>
  </hyperlinks>
  <printOptions horizontalCentered="1"/>
  <pageMargins left="0.39370078740157483" right="0.78740157480314965" top="0.98425196850393704" bottom="0.98425196850393704" header="0.51181102362204722" footer="0.51181102362204722"/>
  <pageSetup paperSize="9" scale="56" firstPageNumber="0" fitToWidth="2" fitToHeight="2" orientation="landscape" horizontalDpi="300" verticalDpi="300" r:id="rId6"/>
  <headerFooter alignWithMargins="0"/>
  <rowBreaks count="1" manualBreakCount="1">
    <brk id="5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I40"/>
  <sheetViews>
    <sheetView view="pageBreakPreview" zoomScale="85" zoomScaleSheetLayoutView="85" workbookViewId="0">
      <selection activeCell="E35" sqref="E35:E37"/>
    </sheetView>
  </sheetViews>
  <sheetFormatPr defaultRowHeight="12.75"/>
  <cols>
    <col min="1" max="1" width="5.5703125" style="5" customWidth="1"/>
    <col min="2" max="2" width="12.7109375" style="5" customWidth="1"/>
    <col min="3" max="3" width="61.28515625" style="5" customWidth="1"/>
    <col min="4" max="4" width="12" style="5" customWidth="1"/>
    <col min="5" max="5" width="10.28515625" style="5" customWidth="1"/>
    <col min="6" max="6" width="10.5703125" style="5" customWidth="1"/>
    <col min="7" max="7" width="14.85546875" style="5" customWidth="1"/>
    <col min="8" max="8" width="21.140625" style="5" customWidth="1"/>
    <col min="9" max="16384" width="9.140625" style="5"/>
  </cols>
  <sheetData>
    <row r="1" spans="1:9" ht="15">
      <c r="A1" s="103" t="s">
        <v>368</v>
      </c>
      <c r="B1" s="12"/>
    </row>
    <row r="2" spans="1:9" ht="15">
      <c r="A2" s="57" t="s">
        <v>392</v>
      </c>
      <c r="B2" s="12"/>
    </row>
    <row r="3" spans="1:9" ht="18">
      <c r="A3" s="143" t="s">
        <v>29</v>
      </c>
      <c r="B3" s="2"/>
      <c r="C3" s="2"/>
      <c r="D3" s="2"/>
      <c r="E3" s="2"/>
      <c r="F3" s="6"/>
      <c r="G3" s="6"/>
      <c r="H3" s="6"/>
      <c r="I3" s="8"/>
    </row>
    <row r="4" spans="1:9">
      <c r="A4" s="3" t="s">
        <v>30</v>
      </c>
      <c r="B4" s="6"/>
      <c r="C4" s="6"/>
      <c r="D4" s="6"/>
      <c r="E4" s="6"/>
      <c r="F4" s="6"/>
      <c r="G4" s="6"/>
      <c r="H4" s="6"/>
      <c r="I4" s="8"/>
    </row>
    <row r="5" spans="1:9" ht="13.5" thickBot="1">
      <c r="A5" s="39" t="s">
        <v>31</v>
      </c>
      <c r="B5" s="39" t="s">
        <v>32</v>
      </c>
      <c r="C5" s="39" t="s">
        <v>33</v>
      </c>
      <c r="D5" s="39" t="s">
        <v>34</v>
      </c>
      <c r="E5" s="39" t="s">
        <v>35</v>
      </c>
      <c r="F5" s="39" t="s">
        <v>94</v>
      </c>
      <c r="G5" s="39" t="s">
        <v>331</v>
      </c>
      <c r="H5" s="39" t="s">
        <v>36</v>
      </c>
      <c r="I5" s="8"/>
    </row>
    <row r="6" spans="1:9">
      <c r="A6" s="46">
        <v>1</v>
      </c>
      <c r="B6" s="81" t="s">
        <v>37</v>
      </c>
      <c r="C6" s="31" t="s">
        <v>38</v>
      </c>
      <c r="D6" s="19" t="s">
        <v>4</v>
      </c>
      <c r="E6" s="19"/>
      <c r="F6" s="19">
        <v>6</v>
      </c>
      <c r="G6" s="19" t="s">
        <v>345</v>
      </c>
      <c r="H6" s="52">
        <f t="shared" ref="H6:H11" si="0">E6*F6</f>
        <v>0</v>
      </c>
      <c r="I6" s="8"/>
    </row>
    <row r="7" spans="1:9">
      <c r="A7" s="22">
        <v>2</v>
      </c>
      <c r="B7" s="82" t="s">
        <v>95</v>
      </c>
      <c r="C7" s="31" t="s">
        <v>83</v>
      </c>
      <c r="D7" s="30" t="s">
        <v>4</v>
      </c>
      <c r="E7" s="30"/>
      <c r="F7" s="30">
        <v>7</v>
      </c>
      <c r="G7" s="30" t="s">
        <v>346</v>
      </c>
      <c r="H7" s="53">
        <f t="shared" si="0"/>
        <v>0</v>
      </c>
      <c r="I7" s="8"/>
    </row>
    <row r="8" spans="1:9">
      <c r="A8" s="22">
        <v>3</v>
      </c>
      <c r="B8" s="82" t="s">
        <v>96</v>
      </c>
      <c r="C8" s="31" t="s">
        <v>84</v>
      </c>
      <c r="D8" s="30" t="s">
        <v>4</v>
      </c>
      <c r="E8" s="30"/>
      <c r="F8" s="19">
        <v>5</v>
      </c>
      <c r="G8" s="30" t="s">
        <v>347</v>
      </c>
      <c r="H8" s="53">
        <f t="shared" si="0"/>
        <v>0</v>
      </c>
      <c r="I8" s="8"/>
    </row>
    <row r="9" spans="1:9" s="149" customFormat="1">
      <c r="A9" s="22">
        <v>4</v>
      </c>
      <c r="B9" s="82" t="s">
        <v>97</v>
      </c>
      <c r="C9" s="31" t="s">
        <v>85</v>
      </c>
      <c r="D9" s="30" t="s">
        <v>4</v>
      </c>
      <c r="E9" s="30"/>
      <c r="F9" s="30">
        <v>3</v>
      </c>
      <c r="G9" s="30" t="s">
        <v>348</v>
      </c>
      <c r="H9" s="53">
        <f t="shared" si="0"/>
        <v>0</v>
      </c>
      <c r="I9" s="147"/>
    </row>
    <row r="10" spans="1:9">
      <c r="A10" s="46">
        <v>5</v>
      </c>
      <c r="B10" s="82" t="s">
        <v>98</v>
      </c>
      <c r="C10" s="31" t="s">
        <v>86</v>
      </c>
      <c r="D10" s="30" t="s">
        <v>4</v>
      </c>
      <c r="E10" s="30"/>
      <c r="F10" s="30">
        <v>2</v>
      </c>
      <c r="G10" s="30" t="s">
        <v>349</v>
      </c>
      <c r="H10" s="53">
        <f t="shared" si="0"/>
        <v>0</v>
      </c>
      <c r="I10" s="8"/>
    </row>
    <row r="11" spans="1:9">
      <c r="A11" s="22">
        <v>6</v>
      </c>
      <c r="B11" s="82" t="s">
        <v>99</v>
      </c>
      <c r="C11" s="31" t="s">
        <v>269</v>
      </c>
      <c r="D11" s="30" t="s">
        <v>4</v>
      </c>
      <c r="E11" s="30"/>
      <c r="F11" s="19">
        <v>1</v>
      </c>
      <c r="G11" s="46" t="s">
        <v>350</v>
      </c>
      <c r="H11" s="53">
        <f t="shared" si="0"/>
        <v>0</v>
      </c>
      <c r="I11" s="8"/>
    </row>
    <row r="12" spans="1:9" s="147" customFormat="1">
      <c r="A12" s="22">
        <v>7</v>
      </c>
      <c r="B12" s="156" t="s">
        <v>207</v>
      </c>
      <c r="C12" s="108" t="s">
        <v>203</v>
      </c>
      <c r="D12" s="22" t="s">
        <v>4</v>
      </c>
      <c r="E12" s="67"/>
      <c r="F12" s="67">
        <v>1</v>
      </c>
      <c r="G12" s="67" t="s">
        <v>350</v>
      </c>
      <c r="H12" s="188">
        <f t="shared" ref="H12:H19" si="1">E12*F12</f>
        <v>0</v>
      </c>
    </row>
    <row r="13" spans="1:9" s="8" customFormat="1">
      <c r="A13" s="22">
        <v>8</v>
      </c>
      <c r="B13" s="156" t="s">
        <v>208</v>
      </c>
      <c r="C13" s="108" t="s">
        <v>204</v>
      </c>
      <c r="D13" s="22" t="s">
        <v>4</v>
      </c>
      <c r="E13" s="22"/>
      <c r="F13" s="22">
        <v>1</v>
      </c>
      <c r="G13" s="22" t="s">
        <v>350</v>
      </c>
      <c r="H13" s="188">
        <f t="shared" si="1"/>
        <v>0</v>
      </c>
    </row>
    <row r="14" spans="1:9" s="8" customFormat="1">
      <c r="A14" s="46">
        <v>9</v>
      </c>
      <c r="B14" s="156" t="s">
        <v>209</v>
      </c>
      <c r="C14" s="108" t="s">
        <v>205</v>
      </c>
      <c r="D14" s="22" t="s">
        <v>4</v>
      </c>
      <c r="E14" s="22"/>
      <c r="F14" s="22">
        <v>2</v>
      </c>
      <c r="G14" s="22" t="s">
        <v>349</v>
      </c>
      <c r="H14" s="188">
        <f t="shared" si="1"/>
        <v>0</v>
      </c>
    </row>
    <row r="15" spans="1:9" s="147" customFormat="1">
      <c r="A15" s="22">
        <v>10</v>
      </c>
      <c r="B15" s="156" t="s">
        <v>210</v>
      </c>
      <c r="C15" s="63" t="s">
        <v>206</v>
      </c>
      <c r="D15" s="155" t="s">
        <v>4</v>
      </c>
      <c r="E15" s="22"/>
      <c r="F15" s="22">
        <v>3</v>
      </c>
      <c r="G15" s="22" t="s">
        <v>348</v>
      </c>
      <c r="H15" s="188">
        <f t="shared" si="1"/>
        <v>0</v>
      </c>
    </row>
    <row r="16" spans="1:9" s="147" customFormat="1">
      <c r="A16" s="22"/>
      <c r="B16" s="156" t="s">
        <v>394</v>
      </c>
      <c r="C16" s="63" t="s">
        <v>396</v>
      </c>
      <c r="D16" s="155" t="s">
        <v>4</v>
      </c>
      <c r="E16" s="22"/>
      <c r="F16" s="22">
        <v>1</v>
      </c>
      <c r="G16" s="22" t="s">
        <v>350</v>
      </c>
      <c r="H16" s="188">
        <f>E16*F16</f>
        <v>0</v>
      </c>
    </row>
    <row r="17" spans="1:9" s="147" customFormat="1">
      <c r="A17" s="22"/>
      <c r="B17" s="156" t="s">
        <v>395</v>
      </c>
      <c r="C17" s="63" t="s">
        <v>397</v>
      </c>
      <c r="D17" s="155" t="s">
        <v>4</v>
      </c>
      <c r="E17" s="22"/>
      <c r="F17" s="22">
        <v>1</v>
      </c>
      <c r="G17" s="22" t="s">
        <v>350</v>
      </c>
      <c r="H17" s="188">
        <f>E17*F17</f>
        <v>0</v>
      </c>
    </row>
    <row r="18" spans="1:9" s="147" customFormat="1">
      <c r="A18" s="22">
        <v>11</v>
      </c>
      <c r="B18" s="156" t="s">
        <v>357</v>
      </c>
      <c r="C18" s="63" t="s">
        <v>356</v>
      </c>
      <c r="D18" s="155" t="s">
        <v>4</v>
      </c>
      <c r="E18" s="22"/>
      <c r="F18" s="22">
        <v>2</v>
      </c>
      <c r="G18" s="22" t="s">
        <v>349</v>
      </c>
      <c r="H18" s="188">
        <f>E18*F18</f>
        <v>0</v>
      </c>
    </row>
    <row r="19" spans="1:9" s="147" customFormat="1" ht="13.5" thickBot="1">
      <c r="A19" s="22">
        <v>12</v>
      </c>
      <c r="B19" s="111" t="s">
        <v>28</v>
      </c>
      <c r="C19" s="112" t="s">
        <v>270</v>
      </c>
      <c r="D19" s="46" t="s">
        <v>4</v>
      </c>
      <c r="E19" s="45"/>
      <c r="F19" s="45">
        <v>1</v>
      </c>
      <c r="G19" s="45" t="s">
        <v>350</v>
      </c>
      <c r="H19" s="190">
        <f t="shared" si="1"/>
        <v>0</v>
      </c>
    </row>
    <row r="20" spans="1:9" s="8" customFormat="1" ht="13.5" thickBot="1">
      <c r="A20" s="25" t="s">
        <v>12</v>
      </c>
      <c r="B20" s="26"/>
      <c r="C20" s="51"/>
      <c r="D20" s="26"/>
      <c r="E20" s="26"/>
      <c r="F20" s="113">
        <f>SUM(F6:F19)</f>
        <v>36</v>
      </c>
      <c r="G20" s="187"/>
      <c r="H20" s="50">
        <f>SUM(H6:H19)</f>
        <v>0</v>
      </c>
    </row>
    <row r="21" spans="1:9" s="8" customFormat="1">
      <c r="A21" s="4"/>
      <c r="B21" s="4"/>
      <c r="C21" s="3"/>
      <c r="D21" s="4"/>
      <c r="E21" s="4"/>
      <c r="F21" s="4"/>
      <c r="G21" s="4"/>
      <c r="H21" s="4"/>
    </row>
    <row r="22" spans="1:9" s="8" customFormat="1">
      <c r="A22" s="3" t="s">
        <v>39</v>
      </c>
      <c r="B22" s="4"/>
      <c r="C22" s="3"/>
      <c r="D22" s="4"/>
      <c r="E22" s="4"/>
      <c r="F22" s="4"/>
      <c r="G22" s="4"/>
      <c r="H22" s="4"/>
    </row>
    <row r="23" spans="1:9" s="8" customFormat="1">
      <c r="A23" s="19">
        <v>1</v>
      </c>
      <c r="B23" s="84" t="s">
        <v>40</v>
      </c>
      <c r="C23" s="37" t="s">
        <v>41</v>
      </c>
      <c r="D23" s="19" t="s">
        <v>4</v>
      </c>
      <c r="E23" s="19"/>
      <c r="F23" s="55">
        <f>F6+F12</f>
        <v>7</v>
      </c>
      <c r="G23" s="22" t="s">
        <v>351</v>
      </c>
      <c r="H23" s="54">
        <f t="shared" ref="H23:H30" si="2">E23*F23</f>
        <v>0</v>
      </c>
    </row>
    <row r="24" spans="1:9" s="8" customFormat="1">
      <c r="A24" s="19">
        <v>2</v>
      </c>
      <c r="B24" s="85" t="s">
        <v>42</v>
      </c>
      <c r="C24" s="20" t="s">
        <v>43</v>
      </c>
      <c r="D24" s="42" t="s">
        <v>4</v>
      </c>
      <c r="E24" s="42"/>
      <c r="F24" s="93">
        <f>F13</f>
        <v>1</v>
      </c>
      <c r="G24" s="22" t="s">
        <v>350</v>
      </c>
      <c r="H24" s="54">
        <f>E24*F24</f>
        <v>0</v>
      </c>
    </row>
    <row r="25" spans="1:9">
      <c r="A25" s="19">
        <v>3</v>
      </c>
      <c r="B25" s="85" t="s">
        <v>90</v>
      </c>
      <c r="C25" s="20" t="s">
        <v>87</v>
      </c>
      <c r="D25" s="42" t="s">
        <v>4</v>
      </c>
      <c r="E25" s="42"/>
      <c r="F25" s="55">
        <f>F7+F14</f>
        <v>9</v>
      </c>
      <c r="G25" s="22" t="s">
        <v>352</v>
      </c>
      <c r="H25" s="54">
        <f t="shared" si="2"/>
        <v>0</v>
      </c>
    </row>
    <row r="26" spans="1:9">
      <c r="A26" s="19">
        <v>4</v>
      </c>
      <c r="B26" s="85" t="s">
        <v>91</v>
      </c>
      <c r="C26" s="20" t="s">
        <v>88</v>
      </c>
      <c r="D26" s="42" t="s">
        <v>4</v>
      </c>
      <c r="E26" s="42"/>
      <c r="F26" s="93">
        <f>F8</f>
        <v>5</v>
      </c>
      <c r="G26" s="22" t="s">
        <v>347</v>
      </c>
      <c r="H26" s="54">
        <f t="shared" si="2"/>
        <v>0</v>
      </c>
    </row>
    <row r="27" spans="1:9">
      <c r="A27" s="19">
        <v>5</v>
      </c>
      <c r="B27" s="85" t="s">
        <v>92</v>
      </c>
      <c r="C27" s="20" t="s">
        <v>89</v>
      </c>
      <c r="D27" s="42" t="s">
        <v>4</v>
      </c>
      <c r="E27" s="42"/>
      <c r="F27" s="55">
        <f>F9+F15</f>
        <v>6</v>
      </c>
      <c r="G27" s="22" t="s">
        <v>353</v>
      </c>
      <c r="H27" s="61">
        <f t="shared" si="2"/>
        <v>0</v>
      </c>
      <c r="I27" s="8"/>
    </row>
    <row r="28" spans="1:9">
      <c r="A28" s="19">
        <v>6</v>
      </c>
      <c r="B28" s="83" t="s">
        <v>100</v>
      </c>
      <c r="C28" s="23" t="s">
        <v>101</v>
      </c>
      <c r="D28" s="22" t="s">
        <v>4</v>
      </c>
      <c r="E28" s="22"/>
      <c r="F28" s="93">
        <v>3</v>
      </c>
      <c r="G28" s="22" t="s">
        <v>348</v>
      </c>
      <c r="H28" s="54">
        <f t="shared" si="2"/>
        <v>0</v>
      </c>
      <c r="I28" s="8"/>
    </row>
    <row r="29" spans="1:9">
      <c r="A29" s="19"/>
      <c r="B29" s="83" t="s">
        <v>398</v>
      </c>
      <c r="C29" s="23" t="s">
        <v>399</v>
      </c>
      <c r="D29" s="22" t="s">
        <v>4</v>
      </c>
      <c r="E29" s="22"/>
      <c r="F29" s="93">
        <v>1</v>
      </c>
      <c r="G29" s="22" t="s">
        <v>350</v>
      </c>
      <c r="H29" s="54">
        <f>E29*F29</f>
        <v>0</v>
      </c>
      <c r="I29" s="8"/>
    </row>
    <row r="30" spans="1:9">
      <c r="A30" s="19">
        <v>7</v>
      </c>
      <c r="B30" s="83" t="s">
        <v>93</v>
      </c>
      <c r="C30" s="23" t="s">
        <v>271</v>
      </c>
      <c r="D30" s="22" t="s">
        <v>4</v>
      </c>
      <c r="E30" s="22"/>
      <c r="F30" s="93">
        <v>3</v>
      </c>
      <c r="G30" s="22" t="s">
        <v>348</v>
      </c>
      <c r="H30" s="54">
        <f t="shared" si="2"/>
        <v>0</v>
      </c>
      <c r="I30" s="8"/>
    </row>
    <row r="31" spans="1:9" ht="13.5" thickBot="1">
      <c r="A31" s="42">
        <v>8</v>
      </c>
      <c r="B31" s="111" t="s">
        <v>272</v>
      </c>
      <c r="C31" s="24" t="s">
        <v>273</v>
      </c>
      <c r="D31" s="45" t="s">
        <v>5</v>
      </c>
      <c r="E31" s="45"/>
      <c r="F31" s="191">
        <v>1.3</v>
      </c>
      <c r="G31" s="45" t="s">
        <v>354</v>
      </c>
      <c r="H31" s="61">
        <f>E31*F31</f>
        <v>0</v>
      </c>
      <c r="I31" s="8"/>
    </row>
    <row r="32" spans="1:9" s="8" customFormat="1" ht="13.5" thickBot="1">
      <c r="A32" s="25" t="s">
        <v>12</v>
      </c>
      <c r="B32" s="26"/>
      <c r="C32" s="51"/>
      <c r="D32" s="26"/>
      <c r="E32" s="26"/>
      <c r="F32" s="166"/>
      <c r="G32" s="192"/>
      <c r="H32" s="50">
        <f>SUM(H23:H31)</f>
        <v>0</v>
      </c>
    </row>
    <row r="33" spans="1:8" s="8" customFormat="1">
      <c r="A33" s="4"/>
      <c r="B33" s="4"/>
      <c r="C33" s="3"/>
      <c r="D33" s="4"/>
      <c r="E33" s="4"/>
      <c r="F33" s="4"/>
      <c r="G33" s="4"/>
      <c r="H33" s="4"/>
    </row>
    <row r="34" spans="1:8" s="8" customFormat="1">
      <c r="A34" s="3" t="s">
        <v>44</v>
      </c>
      <c r="B34" s="4"/>
      <c r="C34" s="3"/>
      <c r="D34" s="4"/>
      <c r="E34" s="4"/>
      <c r="F34" s="4"/>
      <c r="G34" s="4"/>
      <c r="H34" s="4"/>
    </row>
    <row r="35" spans="1:8" s="8" customFormat="1">
      <c r="A35" s="19">
        <v>1</v>
      </c>
      <c r="B35" s="84" t="s">
        <v>45</v>
      </c>
      <c r="C35" s="37" t="s">
        <v>355</v>
      </c>
      <c r="D35" s="19" t="s">
        <v>6</v>
      </c>
      <c r="E35" s="19"/>
      <c r="F35" s="55">
        <v>1.6</v>
      </c>
      <c r="G35" s="22" t="s">
        <v>401</v>
      </c>
      <c r="H35" s="189">
        <f>E35*F35</f>
        <v>0</v>
      </c>
    </row>
    <row r="36" spans="1:8" s="8" customFormat="1">
      <c r="A36" s="42">
        <v>2</v>
      </c>
      <c r="B36" s="85" t="s">
        <v>28</v>
      </c>
      <c r="C36" s="20" t="s">
        <v>400</v>
      </c>
      <c r="D36" s="42" t="s">
        <v>6</v>
      </c>
      <c r="E36" s="42"/>
      <c r="F36" s="185">
        <v>6</v>
      </c>
      <c r="G36" s="71" t="s">
        <v>402</v>
      </c>
      <c r="H36" s="190">
        <f>E36*F36</f>
        <v>0</v>
      </c>
    </row>
    <row r="37" spans="1:8" s="8" customFormat="1" ht="13.5" thickBot="1">
      <c r="A37" s="22">
        <v>3</v>
      </c>
      <c r="B37" s="83" t="s">
        <v>28</v>
      </c>
      <c r="C37" s="23" t="s">
        <v>393</v>
      </c>
      <c r="D37" s="22" t="s">
        <v>6</v>
      </c>
      <c r="E37" s="22"/>
      <c r="F37" s="22">
        <v>4</v>
      </c>
      <c r="G37" s="70" t="s">
        <v>403</v>
      </c>
      <c r="H37" s="54">
        <f>E37*F37</f>
        <v>0</v>
      </c>
    </row>
    <row r="38" spans="1:8" s="8" customFormat="1" ht="13.5" thickBot="1">
      <c r="A38" s="25" t="s">
        <v>12</v>
      </c>
      <c r="B38" s="26"/>
      <c r="C38" s="51"/>
      <c r="D38" s="26"/>
      <c r="E38" s="26"/>
      <c r="F38" s="166"/>
      <c r="G38" s="192"/>
      <c r="H38" s="50">
        <f>SUM(H35:H37)</f>
        <v>0</v>
      </c>
    </row>
    <row r="39" spans="1:8" s="8" customFormat="1" ht="15.75" thickBot="1">
      <c r="A39" s="193" t="s">
        <v>202</v>
      </c>
      <c r="B39" s="194"/>
      <c r="C39" s="127"/>
      <c r="D39" s="127"/>
      <c r="E39" s="127"/>
      <c r="F39" s="127"/>
      <c r="G39" s="127"/>
      <c r="H39" s="195">
        <f>H20+H32+H38</f>
        <v>0</v>
      </c>
    </row>
    <row r="40" spans="1:8" s="8" customFormat="1"/>
  </sheetData>
  <phoneticPr fontId="0" type="noConversion"/>
  <printOptions horizontalCentered="1"/>
  <pageMargins left="0.39370078740157483" right="0.78740157480314965" top="0.98425196850393704" bottom="0.98425196850393704" header="0.51181102362204722" footer="0.51181102362204722"/>
  <pageSetup paperSize="260" scale="91" firstPageNumber="0" fitToWidth="2" fitToHeight="2" orientation="landscape" horizontalDpi="4294967293" r:id="rId1"/>
  <headerFooter alignWithMargins="0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G19"/>
  <sheetViews>
    <sheetView view="pageBreakPreview" zoomScale="85" zoomScaleSheetLayoutView="85" workbookViewId="0">
      <selection activeCell="G11" sqref="G11"/>
    </sheetView>
  </sheetViews>
  <sheetFormatPr defaultRowHeight="12.75"/>
  <cols>
    <col min="1" max="1" width="7.5703125" style="5" customWidth="1"/>
    <col min="2" max="2" width="58.42578125" style="5" customWidth="1"/>
    <col min="3" max="3" width="12.140625" style="5" customWidth="1"/>
    <col min="4" max="4" width="13.42578125" style="5" customWidth="1"/>
    <col min="5" max="5" width="13.85546875" style="5" customWidth="1"/>
    <col min="6" max="6" width="21.5703125" style="5" customWidth="1"/>
    <col min="7" max="7" width="22.85546875" style="5" customWidth="1"/>
    <col min="8" max="16384" width="9.140625" style="5"/>
  </cols>
  <sheetData>
    <row r="1" spans="1:7" ht="15">
      <c r="A1" s="103" t="s">
        <v>368</v>
      </c>
      <c r="B1" s="12"/>
    </row>
    <row r="2" spans="1:7" ht="15">
      <c r="A2" s="57"/>
      <c r="B2" s="12"/>
    </row>
    <row r="3" spans="1:7" s="8" customFormat="1" ht="18.75" customHeight="1">
      <c r="A3" s="143" t="s">
        <v>46</v>
      </c>
      <c r="B3" s="4"/>
      <c r="C3" s="4"/>
      <c r="D3" s="4"/>
      <c r="E3" s="4"/>
      <c r="F3" s="4"/>
      <c r="G3" s="4"/>
    </row>
    <row r="4" spans="1:7" s="8" customFormat="1" ht="13.5" thickBot="1">
      <c r="A4" s="39" t="s">
        <v>31</v>
      </c>
      <c r="B4" s="40" t="s">
        <v>47</v>
      </c>
      <c r="C4" s="39" t="s">
        <v>0</v>
      </c>
      <c r="D4" s="39" t="s">
        <v>1</v>
      </c>
      <c r="E4" s="39" t="s">
        <v>8</v>
      </c>
      <c r="F4" s="39" t="s">
        <v>331</v>
      </c>
      <c r="G4" s="39" t="s">
        <v>36</v>
      </c>
    </row>
    <row r="5" spans="1:7" s="8" customFormat="1">
      <c r="A5" s="30">
        <v>1</v>
      </c>
      <c r="B5" s="31" t="s">
        <v>320</v>
      </c>
      <c r="C5" s="59" t="s">
        <v>4</v>
      </c>
      <c r="D5" s="30">
        <f>taxony!E14*3</f>
        <v>141</v>
      </c>
      <c r="E5" s="30"/>
      <c r="F5" s="30" t="s">
        <v>369</v>
      </c>
      <c r="G5" s="30">
        <f>D5*E5</f>
        <v>0</v>
      </c>
    </row>
    <row r="6" spans="1:7" s="8" customFormat="1">
      <c r="A6" s="36" t="s">
        <v>48</v>
      </c>
      <c r="B6" s="37" t="s">
        <v>321</v>
      </c>
      <c r="C6" s="19" t="s">
        <v>4</v>
      </c>
      <c r="D6" s="30">
        <f>D5</f>
        <v>141</v>
      </c>
      <c r="E6" s="19"/>
      <c r="F6" s="19" t="s">
        <v>369</v>
      </c>
      <c r="G6" s="19">
        <f>D6*E6</f>
        <v>0</v>
      </c>
    </row>
    <row r="7" spans="1:7" s="8" customFormat="1">
      <c r="A7" s="19">
        <v>3</v>
      </c>
      <c r="B7" s="37" t="s">
        <v>322</v>
      </c>
      <c r="C7" s="36" t="s">
        <v>49</v>
      </c>
      <c r="D7" s="30">
        <f>taxony!E14</f>
        <v>47</v>
      </c>
      <c r="E7" s="19"/>
      <c r="F7" s="19" t="s">
        <v>370</v>
      </c>
      <c r="G7" s="19">
        <f>D7*E7</f>
        <v>0</v>
      </c>
    </row>
    <row r="8" spans="1:7" s="8" customFormat="1">
      <c r="A8" s="41" t="s">
        <v>50</v>
      </c>
      <c r="B8" s="20" t="s">
        <v>323</v>
      </c>
      <c r="C8" s="41" t="s">
        <v>4</v>
      </c>
      <c r="D8" s="42">
        <v>9.1999999999999993</v>
      </c>
      <c r="E8" s="42"/>
      <c r="F8" s="42" t="s">
        <v>371</v>
      </c>
      <c r="G8" s="42">
        <f>D8*E8</f>
        <v>0</v>
      </c>
    </row>
    <row r="9" spans="1:7" s="8" customFormat="1">
      <c r="A9" s="22">
        <v>5</v>
      </c>
      <c r="B9" s="23" t="s">
        <v>324</v>
      </c>
      <c r="C9" s="70" t="s">
        <v>4</v>
      </c>
      <c r="D9" s="22">
        <f>D5</f>
        <v>141</v>
      </c>
      <c r="E9" s="22"/>
      <c r="F9" s="22" t="s">
        <v>369</v>
      </c>
      <c r="G9" s="22">
        <f>D9*E9</f>
        <v>0</v>
      </c>
    </row>
    <row r="10" spans="1:7">
      <c r="A10" s="22">
        <v>6</v>
      </c>
      <c r="B10" s="108" t="s">
        <v>325</v>
      </c>
      <c r="C10" s="70" t="s">
        <v>4</v>
      </c>
      <c r="D10" s="22">
        <f>taxony!E28*2</f>
        <v>180</v>
      </c>
      <c r="E10" s="22"/>
      <c r="F10" s="22" t="s">
        <v>326</v>
      </c>
      <c r="G10" s="22">
        <f>D10*E10</f>
        <v>0</v>
      </c>
    </row>
    <row r="11" spans="1:7">
      <c r="A11" s="22">
        <v>7</v>
      </c>
      <c r="B11" s="23" t="s">
        <v>327</v>
      </c>
      <c r="C11" s="70" t="s">
        <v>6</v>
      </c>
      <c r="D11" s="22">
        <v>2.35</v>
      </c>
      <c r="E11" s="22"/>
      <c r="F11" s="22" t="s">
        <v>372</v>
      </c>
      <c r="G11" s="22">
        <f>D11*E11</f>
        <v>0</v>
      </c>
    </row>
    <row r="12" spans="1:7">
      <c r="A12" s="22">
        <v>8</v>
      </c>
      <c r="B12" s="108" t="s">
        <v>328</v>
      </c>
      <c r="C12" s="70" t="s">
        <v>6</v>
      </c>
      <c r="D12" s="22">
        <v>18</v>
      </c>
      <c r="E12" s="22"/>
      <c r="F12" s="22" t="s">
        <v>329</v>
      </c>
      <c r="G12" s="22">
        <f>D12*E12</f>
        <v>0</v>
      </c>
    </row>
    <row r="13" spans="1:7" s="8" customFormat="1">
      <c r="A13" s="22">
        <v>9</v>
      </c>
      <c r="B13" s="108" t="s">
        <v>373</v>
      </c>
      <c r="C13" s="70" t="s">
        <v>4</v>
      </c>
      <c r="D13" s="107">
        <f>PRÁCE!E48/8</f>
        <v>5.75</v>
      </c>
      <c r="E13" s="22"/>
      <c r="F13" s="22" t="s">
        <v>330</v>
      </c>
      <c r="G13" s="22">
        <f>D13*E13</f>
        <v>0</v>
      </c>
    </row>
    <row r="14" spans="1:7" s="8" customFormat="1">
      <c r="A14" s="67">
        <v>10</v>
      </c>
      <c r="B14" s="108" t="s">
        <v>259</v>
      </c>
      <c r="C14" s="70" t="s">
        <v>6</v>
      </c>
      <c r="D14" s="22">
        <f>PRÁCE!E79*0.05</f>
        <v>7.2</v>
      </c>
      <c r="E14" s="22"/>
      <c r="F14" s="22" t="s">
        <v>314</v>
      </c>
      <c r="G14" s="22">
        <f>D14*E14</f>
        <v>0</v>
      </c>
    </row>
    <row r="15" spans="1:7" s="8" customFormat="1">
      <c r="A15" s="67">
        <v>11</v>
      </c>
      <c r="B15" s="108" t="s">
        <v>266</v>
      </c>
      <c r="C15" s="70" t="s">
        <v>4</v>
      </c>
      <c r="D15" s="107">
        <f>(taxony!E45+taxony!E56)/250</f>
        <v>9.4280000000000008</v>
      </c>
      <c r="E15" s="22"/>
      <c r="F15" s="22" t="s">
        <v>315</v>
      </c>
      <c r="G15" s="22">
        <f>D15*E15</f>
        <v>0</v>
      </c>
    </row>
    <row r="16" spans="1:7" s="8" customFormat="1">
      <c r="A16" s="67">
        <v>12</v>
      </c>
      <c r="B16" s="23" t="s">
        <v>261</v>
      </c>
      <c r="C16" s="70" t="s">
        <v>104</v>
      </c>
      <c r="D16" s="107">
        <v>0.3</v>
      </c>
      <c r="E16" s="22"/>
      <c r="F16" s="22" t="s">
        <v>319</v>
      </c>
      <c r="G16" s="22">
        <f>D16*E16</f>
        <v>0</v>
      </c>
    </row>
    <row r="17" spans="1:7" s="8" customFormat="1" ht="13.5" thickBot="1">
      <c r="A17" s="67">
        <v>13</v>
      </c>
      <c r="B17" s="23" t="s">
        <v>260</v>
      </c>
      <c r="C17" s="70" t="s">
        <v>104</v>
      </c>
      <c r="D17" s="107">
        <v>0.35</v>
      </c>
      <c r="E17" s="22"/>
      <c r="F17" s="22" t="s">
        <v>318</v>
      </c>
      <c r="G17" s="22">
        <f>D17*E17</f>
        <v>0</v>
      </c>
    </row>
    <row r="18" spans="1:7" s="8" customFormat="1" ht="15.75" thickBot="1">
      <c r="A18" s="196" t="s">
        <v>175</v>
      </c>
      <c r="B18" s="197"/>
      <c r="C18" s="198"/>
      <c r="D18" s="198"/>
      <c r="E18" s="198"/>
      <c r="F18" s="198"/>
      <c r="G18" s="199">
        <f>SUM(G5:G17)</f>
        <v>0</v>
      </c>
    </row>
    <row r="19" spans="1:7" s="8" customFormat="1">
      <c r="A19" s="13"/>
      <c r="B19" s="13"/>
      <c r="C19" s="10"/>
      <c r="D19" s="10"/>
      <c r="E19" s="10"/>
      <c r="F19" s="10"/>
      <c r="G19" s="11"/>
    </row>
  </sheetData>
  <phoneticPr fontId="0" type="noConversion"/>
  <printOptions horizontalCentered="1"/>
  <pageMargins left="0.78740157480314965" right="0.78740157480314965" top="0.59055118110236227" bottom="0.62992125984251968" header="0.51181102362204722" footer="0.51181102362204722"/>
  <pageSetup paperSize="257" scale="84" firstPageNumber="0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J142"/>
  <sheetViews>
    <sheetView view="pageBreakPreview" topLeftCell="A76" zoomScale="85" zoomScaleSheetLayoutView="85" workbookViewId="0">
      <selection activeCell="F116" sqref="F116:F117"/>
    </sheetView>
  </sheetViews>
  <sheetFormatPr defaultRowHeight="12.75"/>
  <cols>
    <col min="1" max="1" width="7.7109375" style="228" customWidth="1"/>
    <col min="2" max="2" width="15.85546875" style="230" customWidth="1"/>
    <col min="3" max="3" width="69.42578125" style="228" customWidth="1"/>
    <col min="4" max="4" width="11" style="228" customWidth="1"/>
    <col min="5" max="5" width="15" style="228" customWidth="1"/>
    <col min="6" max="6" width="12.7109375" style="228" customWidth="1"/>
    <col min="7" max="7" width="15.42578125" style="6" customWidth="1"/>
    <col min="8" max="8" width="21.28515625" style="228" customWidth="1"/>
    <col min="9" max="16384" width="9.140625" style="228"/>
  </cols>
  <sheetData>
    <row r="1" spans="1:8">
      <c r="A1" s="235" t="s">
        <v>368</v>
      </c>
      <c r="B1" s="227"/>
    </row>
    <row r="2" spans="1:8">
      <c r="A2" s="236" t="s">
        <v>392</v>
      </c>
      <c r="B2" s="227"/>
    </row>
    <row r="3" spans="1:8" ht="20.25" customHeight="1">
      <c r="A3" s="2" t="s">
        <v>52</v>
      </c>
      <c r="B3" s="38"/>
      <c r="C3" s="6"/>
      <c r="D3" s="6"/>
      <c r="E3" s="6"/>
      <c r="F3" s="6"/>
      <c r="H3" s="6"/>
    </row>
    <row r="4" spans="1:8">
      <c r="A4" s="3" t="s">
        <v>53</v>
      </c>
      <c r="B4" s="4"/>
      <c r="C4" s="6"/>
      <c r="D4" s="6"/>
      <c r="E4" s="6"/>
      <c r="F4" s="6"/>
      <c r="H4" s="6"/>
    </row>
    <row r="5" spans="1:8" s="6" customFormat="1">
      <c r="A5" s="237" t="s">
        <v>54</v>
      </c>
      <c r="B5" s="237" t="s">
        <v>32</v>
      </c>
      <c r="C5" s="238" t="s">
        <v>55</v>
      </c>
      <c r="D5" s="237" t="s">
        <v>0</v>
      </c>
      <c r="E5" s="237" t="s">
        <v>1</v>
      </c>
      <c r="F5" s="237" t="s">
        <v>8</v>
      </c>
      <c r="G5" s="237" t="s">
        <v>331</v>
      </c>
      <c r="H5" s="237" t="s">
        <v>36</v>
      </c>
    </row>
    <row r="6" spans="1:8" s="6" customFormat="1">
      <c r="A6" s="22">
        <v>1</v>
      </c>
      <c r="B6" s="22" t="s">
        <v>56</v>
      </c>
      <c r="C6" s="23" t="s">
        <v>57</v>
      </c>
      <c r="D6" s="22" t="s">
        <v>4</v>
      </c>
      <c r="E6" s="22">
        <f>taxony!E14</f>
        <v>47</v>
      </c>
      <c r="F6" s="22"/>
      <c r="G6" s="22" t="s">
        <v>370</v>
      </c>
      <c r="H6" s="22">
        <f t="shared" ref="H6:H13" si="0">E6*F6</f>
        <v>0</v>
      </c>
    </row>
    <row r="7" spans="1:8" s="6" customFormat="1">
      <c r="A7" s="22">
        <v>3</v>
      </c>
      <c r="B7" s="70" t="s">
        <v>58</v>
      </c>
      <c r="C7" s="23" t="s">
        <v>59</v>
      </c>
      <c r="D7" s="22" t="s">
        <v>4</v>
      </c>
      <c r="E7" s="22">
        <f>E6</f>
        <v>47</v>
      </c>
      <c r="F7" s="22"/>
      <c r="G7" s="22" t="s">
        <v>370</v>
      </c>
      <c r="H7" s="22">
        <f t="shared" si="0"/>
        <v>0</v>
      </c>
    </row>
    <row r="8" spans="1:8" s="6" customFormat="1">
      <c r="A8" s="22">
        <v>4</v>
      </c>
      <c r="B8" s="22" t="s">
        <v>28</v>
      </c>
      <c r="C8" s="23" t="s">
        <v>61</v>
      </c>
      <c r="D8" s="22" t="s">
        <v>4</v>
      </c>
      <c r="E8" s="22">
        <f>E6</f>
        <v>47</v>
      </c>
      <c r="F8" s="22"/>
      <c r="G8" s="22" t="s">
        <v>370</v>
      </c>
      <c r="H8" s="242">
        <f t="shared" si="0"/>
        <v>0</v>
      </c>
    </row>
    <row r="9" spans="1:8" s="6" customFormat="1">
      <c r="A9" s="22">
        <v>5</v>
      </c>
      <c r="B9" s="70" t="s">
        <v>62</v>
      </c>
      <c r="C9" s="23" t="s">
        <v>63</v>
      </c>
      <c r="D9" s="22" t="s">
        <v>4</v>
      </c>
      <c r="E9" s="22">
        <f>taxony!E14-taxony!E9</f>
        <v>46</v>
      </c>
      <c r="F9" s="22"/>
      <c r="G9" s="22" t="s">
        <v>335</v>
      </c>
      <c r="H9" s="22">
        <f t="shared" si="0"/>
        <v>0</v>
      </c>
    </row>
    <row r="10" spans="1:8" s="6" customFormat="1">
      <c r="A10" s="22">
        <v>6</v>
      </c>
      <c r="B10" s="70" t="s">
        <v>64</v>
      </c>
      <c r="C10" s="23" t="s">
        <v>65</v>
      </c>
      <c r="D10" s="22" t="s">
        <v>4</v>
      </c>
      <c r="E10" s="22">
        <f>E6</f>
        <v>47</v>
      </c>
      <c r="F10" s="22"/>
      <c r="G10" s="22" t="s">
        <v>370</v>
      </c>
      <c r="H10" s="22">
        <f t="shared" si="0"/>
        <v>0</v>
      </c>
    </row>
    <row r="11" spans="1:8" s="6" customFormat="1">
      <c r="A11" s="22">
        <v>7</v>
      </c>
      <c r="B11" s="70" t="s">
        <v>66</v>
      </c>
      <c r="C11" s="23" t="s">
        <v>67</v>
      </c>
      <c r="D11" s="22" t="s">
        <v>5</v>
      </c>
      <c r="E11" s="22">
        <f>E6</f>
        <v>47</v>
      </c>
      <c r="F11" s="22"/>
      <c r="G11" s="22" t="s">
        <v>370</v>
      </c>
      <c r="H11" s="22">
        <f t="shared" si="0"/>
        <v>0</v>
      </c>
    </row>
    <row r="12" spans="1:8" s="6" customFormat="1">
      <c r="A12" s="22">
        <v>8</v>
      </c>
      <c r="B12" s="70" t="s">
        <v>389</v>
      </c>
      <c r="C12" s="23" t="s">
        <v>391</v>
      </c>
      <c r="D12" s="22" t="s">
        <v>5</v>
      </c>
      <c r="E12" s="22">
        <f>E6*2</f>
        <v>94</v>
      </c>
      <c r="F12" s="22"/>
      <c r="G12" s="22" t="s">
        <v>390</v>
      </c>
      <c r="H12" s="22">
        <f>E12*F12</f>
        <v>0</v>
      </c>
    </row>
    <row r="13" spans="1:8" s="6" customFormat="1">
      <c r="A13" s="22">
        <v>9</v>
      </c>
      <c r="B13" s="70" t="s">
        <v>68</v>
      </c>
      <c r="C13" s="23" t="s">
        <v>69</v>
      </c>
      <c r="D13" s="22" t="s">
        <v>70</v>
      </c>
      <c r="E13" s="22">
        <f>E6*0.15</f>
        <v>7.05</v>
      </c>
      <c r="F13" s="22"/>
      <c r="G13" s="22" t="s">
        <v>375</v>
      </c>
      <c r="H13" s="22">
        <f t="shared" si="0"/>
        <v>0</v>
      </c>
    </row>
    <row r="14" spans="1:8">
      <c r="A14" s="223" t="s">
        <v>12</v>
      </c>
      <c r="B14" s="152"/>
      <c r="C14" s="223"/>
      <c r="D14" s="152"/>
      <c r="E14" s="152"/>
      <c r="F14" s="152"/>
      <c r="G14" s="152"/>
      <c r="H14" s="224">
        <f>SUM(H6:H13)</f>
        <v>0</v>
      </c>
    </row>
    <row r="15" spans="1:8" s="6" customFormat="1">
      <c r="A15" s="13"/>
      <c r="B15" s="10"/>
      <c r="C15" s="13"/>
      <c r="D15" s="10"/>
      <c r="E15" s="10"/>
      <c r="F15" s="10"/>
      <c r="G15" s="10"/>
      <c r="H15" s="13"/>
    </row>
    <row r="16" spans="1:8" s="6" customFormat="1">
      <c r="A16" s="225" t="s">
        <v>71</v>
      </c>
      <c r="B16" s="226"/>
      <c r="C16" s="225"/>
      <c r="D16" s="3"/>
      <c r="E16" s="3"/>
      <c r="F16" s="3"/>
      <c r="G16" s="3"/>
      <c r="H16" s="3"/>
    </row>
    <row r="17" spans="1:8" s="6" customFormat="1">
      <c r="A17" s="152" t="s">
        <v>54</v>
      </c>
      <c r="B17" s="152" t="s">
        <v>32</v>
      </c>
      <c r="C17" s="223" t="s">
        <v>55</v>
      </c>
      <c r="D17" s="152" t="s">
        <v>0</v>
      </c>
      <c r="E17" s="152" t="s">
        <v>1</v>
      </c>
      <c r="F17" s="152" t="s">
        <v>8</v>
      </c>
      <c r="G17" s="152" t="s">
        <v>331</v>
      </c>
      <c r="H17" s="152" t="s">
        <v>36</v>
      </c>
    </row>
    <row r="18" spans="1:8" s="6" customFormat="1">
      <c r="A18" s="22">
        <v>1</v>
      </c>
      <c r="B18" s="22" t="s">
        <v>72</v>
      </c>
      <c r="C18" s="23" t="s">
        <v>73</v>
      </c>
      <c r="D18" s="22" t="s">
        <v>6</v>
      </c>
      <c r="E18" s="22">
        <f>E6*0.02*5</f>
        <v>4.7</v>
      </c>
      <c r="F18" s="22"/>
      <c r="G18" s="22" t="s">
        <v>376</v>
      </c>
      <c r="H18" s="22">
        <f>E18*F18</f>
        <v>0</v>
      </c>
    </row>
    <row r="19" spans="1:8" s="6" customFormat="1">
      <c r="A19" s="70" t="s">
        <v>48</v>
      </c>
      <c r="B19" s="70" t="s">
        <v>74</v>
      </c>
      <c r="C19" s="23" t="s">
        <v>75</v>
      </c>
      <c r="D19" s="22" t="s">
        <v>6</v>
      </c>
      <c r="E19" s="22">
        <f>E18</f>
        <v>4.7</v>
      </c>
      <c r="F19" s="22"/>
      <c r="G19" s="22" t="s">
        <v>376</v>
      </c>
      <c r="H19" s="22">
        <f>E19*F19</f>
        <v>0</v>
      </c>
    </row>
    <row r="20" spans="1:8" s="6" customFormat="1">
      <c r="A20" s="70" t="s">
        <v>60</v>
      </c>
      <c r="B20" s="22" t="s">
        <v>76</v>
      </c>
      <c r="C20" s="23" t="s">
        <v>77</v>
      </c>
      <c r="D20" s="22" t="s">
        <v>4</v>
      </c>
      <c r="E20" s="22">
        <f>E6*0.1</f>
        <v>4.7</v>
      </c>
      <c r="F20" s="22"/>
      <c r="G20" s="22" t="s">
        <v>377</v>
      </c>
      <c r="H20" s="22">
        <f>E20*F20</f>
        <v>0</v>
      </c>
    </row>
    <row r="21" spans="1:8" s="6" customFormat="1">
      <c r="A21" s="70" t="s">
        <v>50</v>
      </c>
      <c r="B21" s="22" t="s">
        <v>408</v>
      </c>
      <c r="C21" s="23" t="s">
        <v>420</v>
      </c>
      <c r="D21" s="22" t="s">
        <v>4</v>
      </c>
      <c r="E21" s="22">
        <v>47</v>
      </c>
      <c r="F21" s="22"/>
      <c r="G21" s="22" t="s">
        <v>421</v>
      </c>
      <c r="H21" s="22">
        <f>E21*F21</f>
        <v>0</v>
      </c>
    </row>
    <row r="22" spans="1:8" s="6" customFormat="1">
      <c r="A22" s="223" t="s">
        <v>12</v>
      </c>
      <c r="B22" s="152"/>
      <c r="C22" s="223"/>
      <c r="D22" s="152"/>
      <c r="E22" s="152"/>
      <c r="F22" s="152"/>
      <c r="G22" s="152"/>
      <c r="H22" s="224">
        <f>SUM(H18:H21)</f>
        <v>0</v>
      </c>
    </row>
    <row r="23" spans="1:8" s="6" customFormat="1">
      <c r="A23" s="13"/>
      <c r="B23" s="10"/>
      <c r="C23" s="13"/>
      <c r="D23" s="10"/>
      <c r="E23" s="10"/>
      <c r="F23" s="10"/>
      <c r="G23" s="10"/>
      <c r="H23" s="13"/>
    </row>
    <row r="24" spans="1:8" s="6" customFormat="1">
      <c r="A24" s="225" t="s">
        <v>407</v>
      </c>
      <c r="B24" s="226"/>
      <c r="C24" s="225"/>
      <c r="D24" s="3"/>
      <c r="E24" s="3"/>
      <c r="F24" s="3"/>
      <c r="G24" s="3"/>
      <c r="H24" s="3"/>
    </row>
    <row r="25" spans="1:8" s="6" customFormat="1">
      <c r="A25" s="152" t="s">
        <v>54</v>
      </c>
      <c r="B25" s="152" t="s">
        <v>32</v>
      </c>
      <c r="C25" s="223" t="s">
        <v>55</v>
      </c>
      <c r="D25" s="152" t="s">
        <v>0</v>
      </c>
      <c r="E25" s="152" t="s">
        <v>1</v>
      </c>
      <c r="F25" s="152" t="s">
        <v>8</v>
      </c>
      <c r="G25" s="152" t="s">
        <v>331</v>
      </c>
      <c r="H25" s="152" t="s">
        <v>36</v>
      </c>
    </row>
    <row r="26" spans="1:8" s="6" customFormat="1">
      <c r="A26" s="22">
        <v>1</v>
      </c>
      <c r="B26" s="22" t="s">
        <v>72</v>
      </c>
      <c r="C26" s="23" t="s">
        <v>73</v>
      </c>
      <c r="D26" s="22" t="s">
        <v>6</v>
      </c>
      <c r="E26" s="22">
        <v>4.7</v>
      </c>
      <c r="F26" s="22"/>
      <c r="G26" s="22" t="s">
        <v>376</v>
      </c>
      <c r="H26" s="22">
        <f>E26*F26</f>
        <v>0</v>
      </c>
    </row>
    <row r="27" spans="1:8" s="6" customFormat="1">
      <c r="A27" s="70" t="s">
        <v>48</v>
      </c>
      <c r="B27" s="70" t="s">
        <v>74</v>
      </c>
      <c r="C27" s="23" t="s">
        <v>75</v>
      </c>
      <c r="D27" s="22" t="s">
        <v>6</v>
      </c>
      <c r="E27" s="22">
        <v>4.7</v>
      </c>
      <c r="F27" s="22"/>
      <c r="G27" s="22" t="s">
        <v>376</v>
      </c>
      <c r="H27" s="22">
        <f>E27*F27</f>
        <v>0</v>
      </c>
    </row>
    <row r="28" spans="1:8" s="6" customFormat="1">
      <c r="A28" s="70" t="s">
        <v>60</v>
      </c>
      <c r="B28" s="22" t="s">
        <v>76</v>
      </c>
      <c r="C28" s="23" t="s">
        <v>77</v>
      </c>
      <c r="D28" s="22" t="s">
        <v>4</v>
      </c>
      <c r="E28" s="22">
        <v>4.7</v>
      </c>
      <c r="F28" s="22"/>
      <c r="G28" s="22" t="s">
        <v>377</v>
      </c>
      <c r="H28" s="22">
        <f>E28*F28</f>
        <v>0</v>
      </c>
    </row>
    <row r="29" spans="1:8" s="6" customFormat="1">
      <c r="A29" s="70" t="s">
        <v>50</v>
      </c>
      <c r="B29" s="22" t="s">
        <v>408</v>
      </c>
      <c r="C29" s="23" t="s">
        <v>419</v>
      </c>
      <c r="D29" s="22" t="s">
        <v>4</v>
      </c>
      <c r="E29" s="22">
        <v>47</v>
      </c>
      <c r="F29" s="22"/>
      <c r="G29" s="22" t="s">
        <v>421</v>
      </c>
      <c r="H29" s="22">
        <f>E29*F29</f>
        <v>0</v>
      </c>
    </row>
    <row r="30" spans="1:8" s="6" customFormat="1">
      <c r="A30" s="223" t="s">
        <v>12</v>
      </c>
      <c r="B30" s="152"/>
      <c r="C30" s="223"/>
      <c r="D30" s="152"/>
      <c r="E30" s="152"/>
      <c r="F30" s="152"/>
      <c r="G30" s="152"/>
      <c r="H30" s="224">
        <f>SUM(H26:H29)</f>
        <v>0</v>
      </c>
    </row>
    <row r="31" spans="1:8" s="6" customFormat="1">
      <c r="A31" s="13"/>
      <c r="B31" s="10"/>
      <c r="C31" s="13"/>
      <c r="D31" s="10"/>
      <c r="E31" s="10"/>
      <c r="F31" s="10"/>
      <c r="G31" s="10"/>
      <c r="H31" s="13"/>
    </row>
    <row r="32" spans="1:8" s="6" customFormat="1">
      <c r="A32" s="225" t="s">
        <v>78</v>
      </c>
      <c r="B32" s="226"/>
      <c r="C32" s="225"/>
      <c r="D32" s="3"/>
      <c r="E32" s="3"/>
      <c r="F32" s="3"/>
      <c r="G32" s="3"/>
      <c r="H32" s="3"/>
    </row>
    <row r="33" spans="1:8" s="6" customFormat="1">
      <c r="A33" s="152" t="s">
        <v>54</v>
      </c>
      <c r="B33" s="152" t="s">
        <v>32</v>
      </c>
      <c r="C33" s="223" t="s">
        <v>55</v>
      </c>
      <c r="D33" s="152" t="s">
        <v>0</v>
      </c>
      <c r="E33" s="152" t="s">
        <v>1</v>
      </c>
      <c r="F33" s="152" t="s">
        <v>8</v>
      </c>
      <c r="G33" s="152" t="s">
        <v>331</v>
      </c>
      <c r="H33" s="152" t="s">
        <v>36</v>
      </c>
    </row>
    <row r="34" spans="1:8" s="6" customFormat="1">
      <c r="A34" s="22">
        <v>1</v>
      </c>
      <c r="B34" s="22" t="s">
        <v>79</v>
      </c>
      <c r="C34" s="23" t="s">
        <v>80</v>
      </c>
      <c r="D34" s="22" t="s">
        <v>5</v>
      </c>
      <c r="E34" s="22">
        <v>4.7</v>
      </c>
      <c r="F34" s="22"/>
      <c r="G34" s="22" t="s">
        <v>374</v>
      </c>
      <c r="H34" s="22">
        <f>E34*F34</f>
        <v>0</v>
      </c>
    </row>
    <row r="35" spans="1:8" s="6" customFormat="1">
      <c r="A35" s="70" t="s">
        <v>48</v>
      </c>
      <c r="B35" s="22" t="s">
        <v>72</v>
      </c>
      <c r="C35" s="23" t="s">
        <v>73</v>
      </c>
      <c r="D35" s="22" t="s">
        <v>6</v>
      </c>
      <c r="E35" s="22">
        <v>4.7</v>
      </c>
      <c r="F35" s="22"/>
      <c r="G35" s="22" t="s">
        <v>376</v>
      </c>
      <c r="H35" s="22">
        <f>E35*F35</f>
        <v>0</v>
      </c>
    </row>
    <row r="36" spans="1:8" s="6" customFormat="1">
      <c r="A36" s="70" t="s">
        <v>60</v>
      </c>
      <c r="B36" s="70" t="s">
        <v>74</v>
      </c>
      <c r="C36" s="23" t="s">
        <v>75</v>
      </c>
      <c r="D36" s="22" t="s">
        <v>6</v>
      </c>
      <c r="E36" s="22">
        <v>4.7</v>
      </c>
      <c r="F36" s="22"/>
      <c r="G36" s="22" t="s">
        <v>376</v>
      </c>
      <c r="H36" s="22">
        <f>E36*F36</f>
        <v>0</v>
      </c>
    </row>
    <row r="37" spans="1:8" s="6" customFormat="1">
      <c r="A37" s="70" t="s">
        <v>50</v>
      </c>
      <c r="B37" s="22" t="s">
        <v>408</v>
      </c>
      <c r="C37" s="23" t="s">
        <v>419</v>
      </c>
      <c r="D37" s="22" t="s">
        <v>4</v>
      </c>
      <c r="E37" s="22">
        <v>47</v>
      </c>
      <c r="F37" s="22"/>
      <c r="G37" s="22" t="s">
        <v>421</v>
      </c>
      <c r="H37" s="22">
        <f>E37*F37</f>
        <v>0</v>
      </c>
    </row>
    <row r="38" spans="1:8" s="6" customFormat="1">
      <c r="A38" s="223" t="s">
        <v>12</v>
      </c>
      <c r="B38" s="152"/>
      <c r="C38" s="223"/>
      <c r="D38" s="152"/>
      <c r="E38" s="152"/>
      <c r="F38" s="152"/>
      <c r="G38" s="152"/>
      <c r="H38" s="224">
        <f>SUM(H34:H37)</f>
        <v>0</v>
      </c>
    </row>
    <row r="39" spans="1:8" s="6" customFormat="1">
      <c r="A39" s="13"/>
      <c r="B39" s="10"/>
      <c r="C39" s="13"/>
      <c r="D39" s="10"/>
      <c r="E39" s="10"/>
      <c r="F39" s="10"/>
      <c r="G39" s="10"/>
      <c r="H39" s="13"/>
    </row>
    <row r="40" spans="1:8">
      <c r="A40" s="109" t="s">
        <v>194</v>
      </c>
      <c r="B40" s="3"/>
      <c r="C40" s="6"/>
      <c r="D40" s="6"/>
      <c r="E40" s="6"/>
      <c r="F40" s="6"/>
      <c r="H40" s="1"/>
    </row>
    <row r="41" spans="1:8">
      <c r="A41" s="152" t="s">
        <v>54</v>
      </c>
      <c r="B41" s="152" t="s">
        <v>32</v>
      </c>
      <c r="C41" s="223" t="s">
        <v>55</v>
      </c>
      <c r="D41" s="152" t="s">
        <v>0</v>
      </c>
      <c r="E41" s="152" t="s">
        <v>1</v>
      </c>
      <c r="F41" s="152" t="s">
        <v>8</v>
      </c>
      <c r="G41" s="152" t="s">
        <v>331</v>
      </c>
      <c r="H41" s="152" t="s">
        <v>36</v>
      </c>
    </row>
    <row r="42" spans="1:8">
      <c r="A42" s="22">
        <v>1</v>
      </c>
      <c r="B42" s="70" t="s">
        <v>176</v>
      </c>
      <c r="C42" s="23" t="s">
        <v>177</v>
      </c>
      <c r="D42" s="22" t="s">
        <v>5</v>
      </c>
      <c r="E42" s="22">
        <v>350</v>
      </c>
      <c r="F42" s="22"/>
      <c r="G42" s="22" t="s">
        <v>332</v>
      </c>
      <c r="H42" s="22">
        <f t="shared" ref="H42:H51" si="1">E42*F42</f>
        <v>0</v>
      </c>
    </row>
    <row r="43" spans="1:8">
      <c r="A43" s="22">
        <v>2</v>
      </c>
      <c r="B43" s="70" t="s">
        <v>178</v>
      </c>
      <c r="C43" s="23" t="s">
        <v>179</v>
      </c>
      <c r="D43" s="22" t="s">
        <v>5</v>
      </c>
      <c r="E43" s="22">
        <f>E42</f>
        <v>350</v>
      </c>
      <c r="F43" s="22"/>
      <c r="G43" s="22" t="s">
        <v>332</v>
      </c>
      <c r="H43" s="22">
        <f t="shared" si="1"/>
        <v>0</v>
      </c>
    </row>
    <row r="44" spans="1:8">
      <c r="A44" s="22">
        <v>3</v>
      </c>
      <c r="B44" s="22" t="s">
        <v>180</v>
      </c>
      <c r="C44" s="23" t="s">
        <v>317</v>
      </c>
      <c r="D44" s="22" t="s">
        <v>5</v>
      </c>
      <c r="E44" s="22">
        <f>E42*2</f>
        <v>700</v>
      </c>
      <c r="F44" s="22"/>
      <c r="G44" s="22" t="s">
        <v>333</v>
      </c>
      <c r="H44" s="22">
        <f t="shared" si="1"/>
        <v>0</v>
      </c>
    </row>
    <row r="45" spans="1:8">
      <c r="A45" s="22">
        <v>4</v>
      </c>
      <c r="B45" s="22" t="s">
        <v>181</v>
      </c>
      <c r="C45" s="23" t="s">
        <v>182</v>
      </c>
      <c r="D45" s="22" t="s">
        <v>4</v>
      </c>
      <c r="E45" s="22">
        <f>taxony!E18+taxony!E24+taxony!E25+taxony!E26+taxony!E27</f>
        <v>44</v>
      </c>
      <c r="F45" s="22"/>
      <c r="G45" s="22" t="s">
        <v>334</v>
      </c>
      <c r="H45" s="22">
        <f t="shared" si="1"/>
        <v>0</v>
      </c>
    </row>
    <row r="46" spans="1:8">
      <c r="A46" s="22">
        <v>5</v>
      </c>
      <c r="B46" s="22" t="s">
        <v>183</v>
      </c>
      <c r="C46" s="23" t="s">
        <v>184</v>
      </c>
      <c r="D46" s="22" t="s">
        <v>4</v>
      </c>
      <c r="E46" s="22">
        <f>E45</f>
        <v>44</v>
      </c>
      <c r="F46" s="22"/>
      <c r="G46" s="22" t="s">
        <v>334</v>
      </c>
      <c r="H46" s="22">
        <f t="shared" si="1"/>
        <v>0</v>
      </c>
    </row>
    <row r="47" spans="1:8">
      <c r="A47" s="22">
        <v>6</v>
      </c>
      <c r="B47" s="70" t="s">
        <v>185</v>
      </c>
      <c r="C47" s="23" t="s">
        <v>186</v>
      </c>
      <c r="D47" s="22" t="s">
        <v>4</v>
      </c>
      <c r="E47" s="22">
        <f>taxony!E19+taxony!E20+taxony!E21+taxony!E22+taxony!E23</f>
        <v>46</v>
      </c>
      <c r="F47" s="22"/>
      <c r="G47" s="22" t="s">
        <v>335</v>
      </c>
      <c r="H47" s="22">
        <f t="shared" si="1"/>
        <v>0</v>
      </c>
    </row>
    <row r="48" spans="1:8">
      <c r="A48" s="22">
        <v>7</v>
      </c>
      <c r="B48" s="22" t="s">
        <v>183</v>
      </c>
      <c r="C48" s="23" t="s">
        <v>187</v>
      </c>
      <c r="D48" s="22" t="s">
        <v>4</v>
      </c>
      <c r="E48" s="22">
        <f>E47</f>
        <v>46</v>
      </c>
      <c r="F48" s="22"/>
      <c r="G48" s="22" t="s">
        <v>335</v>
      </c>
      <c r="H48" s="22">
        <f t="shared" si="1"/>
        <v>0</v>
      </c>
    </row>
    <row r="49" spans="1:8">
      <c r="A49" s="22">
        <v>8</v>
      </c>
      <c r="B49" s="22" t="s">
        <v>28</v>
      </c>
      <c r="C49" s="23" t="s">
        <v>188</v>
      </c>
      <c r="D49" s="22" t="s">
        <v>4</v>
      </c>
      <c r="E49" s="22">
        <f>E46+E48</f>
        <v>90</v>
      </c>
      <c r="F49" s="22"/>
      <c r="G49" s="22" t="s">
        <v>336</v>
      </c>
      <c r="H49" s="22">
        <f t="shared" si="1"/>
        <v>0</v>
      </c>
    </row>
    <row r="50" spans="1:8">
      <c r="A50" s="22">
        <v>9</v>
      </c>
      <c r="B50" s="70" t="s">
        <v>66</v>
      </c>
      <c r="C50" s="23" t="s">
        <v>67</v>
      </c>
      <c r="D50" s="22" t="s">
        <v>5</v>
      </c>
      <c r="E50" s="22">
        <f>E42</f>
        <v>350</v>
      </c>
      <c r="F50" s="22"/>
      <c r="G50" s="22" t="s">
        <v>332</v>
      </c>
      <c r="H50" s="22">
        <f t="shared" si="1"/>
        <v>0</v>
      </c>
    </row>
    <row r="51" spans="1:8">
      <c r="A51" s="22">
        <v>10</v>
      </c>
      <c r="B51" s="70" t="s">
        <v>68</v>
      </c>
      <c r="C51" s="23" t="s">
        <v>196</v>
      </c>
      <c r="D51" s="22" t="s">
        <v>70</v>
      </c>
      <c r="E51" s="22">
        <f>E42*0.01</f>
        <v>3.5</v>
      </c>
      <c r="F51" s="22"/>
      <c r="G51" s="22" t="s">
        <v>337</v>
      </c>
      <c r="H51" s="22">
        <f t="shared" si="1"/>
        <v>0</v>
      </c>
    </row>
    <row r="52" spans="1:8">
      <c r="A52" s="223" t="s">
        <v>12</v>
      </c>
      <c r="B52" s="223"/>
      <c r="C52" s="223"/>
      <c r="D52" s="152"/>
      <c r="E52" s="152"/>
      <c r="F52" s="152"/>
      <c r="G52" s="152"/>
      <c r="H52" s="241">
        <f>SUM(H42:H51)</f>
        <v>0</v>
      </c>
    </row>
    <row r="53" spans="1:8">
      <c r="A53" s="13"/>
      <c r="B53" s="10"/>
      <c r="C53" s="13"/>
      <c r="D53" s="10"/>
      <c r="E53" s="10"/>
      <c r="F53" s="10"/>
      <c r="G53" s="10"/>
      <c r="H53" s="13"/>
    </row>
    <row r="54" spans="1:8">
      <c r="A54" s="225" t="s">
        <v>197</v>
      </c>
      <c r="B54" s="226"/>
      <c r="C54" s="225"/>
      <c r="D54" s="3"/>
      <c r="E54" s="3"/>
      <c r="F54" s="3"/>
      <c r="G54" s="3"/>
      <c r="H54" s="3"/>
    </row>
    <row r="55" spans="1:8">
      <c r="A55" s="152" t="s">
        <v>54</v>
      </c>
      <c r="B55" s="152" t="s">
        <v>32</v>
      </c>
      <c r="C55" s="223" t="s">
        <v>55</v>
      </c>
      <c r="D55" s="152" t="s">
        <v>0</v>
      </c>
      <c r="E55" s="152" t="s">
        <v>1</v>
      </c>
      <c r="F55" s="152" t="s">
        <v>8</v>
      </c>
      <c r="G55" s="152" t="s">
        <v>331</v>
      </c>
      <c r="H55" s="152" t="s">
        <v>36</v>
      </c>
    </row>
    <row r="56" spans="1:8">
      <c r="A56" s="22">
        <v>1</v>
      </c>
      <c r="B56" s="22" t="s">
        <v>198</v>
      </c>
      <c r="C56" s="23" t="s">
        <v>199</v>
      </c>
      <c r="D56" s="22" t="s">
        <v>6</v>
      </c>
      <c r="E56" s="22">
        <f>E42*0.01*5</f>
        <v>17.5</v>
      </c>
      <c r="F56" s="22"/>
      <c r="G56" s="22" t="s">
        <v>338</v>
      </c>
      <c r="H56" s="22">
        <f>E56*F56</f>
        <v>0</v>
      </c>
    </row>
    <row r="57" spans="1:8">
      <c r="A57" s="70" t="s">
        <v>48</v>
      </c>
      <c r="B57" s="70" t="s">
        <v>74</v>
      </c>
      <c r="C57" s="23" t="s">
        <v>75</v>
      </c>
      <c r="D57" s="22" t="s">
        <v>6</v>
      </c>
      <c r="E57" s="22">
        <f>E56</f>
        <v>17.5</v>
      </c>
      <c r="F57" s="22"/>
      <c r="G57" s="22" t="s">
        <v>338</v>
      </c>
      <c r="H57" s="22">
        <f>E57*F57</f>
        <v>0</v>
      </c>
    </row>
    <row r="58" spans="1:8">
      <c r="A58" s="70" t="s">
        <v>60</v>
      </c>
      <c r="B58" s="22" t="s">
        <v>417</v>
      </c>
      <c r="C58" s="23" t="s">
        <v>418</v>
      </c>
      <c r="D58" s="22" t="s">
        <v>5</v>
      </c>
      <c r="E58" s="22">
        <v>350</v>
      </c>
      <c r="F58" s="22"/>
      <c r="G58" s="22" t="s">
        <v>423</v>
      </c>
      <c r="H58" s="22">
        <f>E58*F58</f>
        <v>0</v>
      </c>
    </row>
    <row r="59" spans="1:8">
      <c r="A59" s="223" t="s">
        <v>12</v>
      </c>
      <c r="B59" s="152"/>
      <c r="C59" s="223"/>
      <c r="D59" s="152"/>
      <c r="E59" s="152"/>
      <c r="F59" s="152"/>
      <c r="G59" s="152"/>
      <c r="H59" s="224">
        <f>SUM(H56:H58)</f>
        <v>0</v>
      </c>
    </row>
    <row r="60" spans="1:8">
      <c r="A60" s="21"/>
      <c r="B60" s="21"/>
      <c r="C60" s="3"/>
      <c r="D60" s="4"/>
      <c r="E60" s="4"/>
      <c r="F60" s="4"/>
      <c r="G60" s="4"/>
      <c r="H60" s="4"/>
    </row>
    <row r="61" spans="1:8">
      <c r="A61" s="225" t="s">
        <v>424</v>
      </c>
      <c r="B61" s="226"/>
      <c r="C61" s="225"/>
      <c r="D61" s="3"/>
      <c r="E61" s="3"/>
      <c r="F61" s="3"/>
      <c r="G61" s="3"/>
      <c r="H61" s="3"/>
    </row>
    <row r="62" spans="1:8">
      <c r="A62" s="152" t="s">
        <v>54</v>
      </c>
      <c r="B62" s="152" t="s">
        <v>32</v>
      </c>
      <c r="C62" s="223" t="s">
        <v>55</v>
      </c>
      <c r="D62" s="152" t="s">
        <v>0</v>
      </c>
      <c r="E62" s="152" t="s">
        <v>1</v>
      </c>
      <c r="F62" s="152" t="s">
        <v>8</v>
      </c>
      <c r="G62" s="152" t="s">
        <v>331</v>
      </c>
      <c r="H62" s="152" t="s">
        <v>36</v>
      </c>
    </row>
    <row r="63" spans="1:8">
      <c r="A63" s="22">
        <v>1</v>
      </c>
      <c r="B63" s="22" t="s">
        <v>198</v>
      </c>
      <c r="C63" s="23" t="s">
        <v>199</v>
      </c>
      <c r="D63" s="22" t="s">
        <v>6</v>
      </c>
      <c r="E63" s="22">
        <v>17.5</v>
      </c>
      <c r="F63" s="22"/>
      <c r="G63" s="22" t="s">
        <v>338</v>
      </c>
      <c r="H63" s="22">
        <f>E63*F63</f>
        <v>0</v>
      </c>
    </row>
    <row r="64" spans="1:8">
      <c r="A64" s="70" t="s">
        <v>48</v>
      </c>
      <c r="B64" s="70" t="s">
        <v>74</v>
      </c>
      <c r="C64" s="23" t="s">
        <v>75</v>
      </c>
      <c r="D64" s="22" t="s">
        <v>6</v>
      </c>
      <c r="E64" s="22">
        <v>17.5</v>
      </c>
      <c r="F64" s="22"/>
      <c r="G64" s="22" t="s">
        <v>338</v>
      </c>
      <c r="H64" s="22">
        <f>E64*F64</f>
        <v>0</v>
      </c>
    </row>
    <row r="65" spans="1:8">
      <c r="A65" s="70" t="s">
        <v>60</v>
      </c>
      <c r="B65" s="70" t="s">
        <v>66</v>
      </c>
      <c r="C65" s="229" t="s">
        <v>411</v>
      </c>
      <c r="D65" s="22" t="s">
        <v>5</v>
      </c>
      <c r="E65" s="22">
        <v>35</v>
      </c>
      <c r="F65" s="22"/>
      <c r="G65" s="22" t="s">
        <v>422</v>
      </c>
      <c r="H65" s="22">
        <f>E65*F65</f>
        <v>0</v>
      </c>
    </row>
    <row r="66" spans="1:8">
      <c r="A66" s="70" t="s">
        <v>50</v>
      </c>
      <c r="B66" s="22" t="s">
        <v>417</v>
      </c>
      <c r="C66" s="23" t="s">
        <v>418</v>
      </c>
      <c r="D66" s="22" t="s">
        <v>5</v>
      </c>
      <c r="E66" s="22">
        <v>350</v>
      </c>
      <c r="F66" s="22"/>
      <c r="G66" s="22" t="s">
        <v>423</v>
      </c>
      <c r="H66" s="22">
        <f>E66*F66</f>
        <v>0</v>
      </c>
    </row>
    <row r="67" spans="1:8">
      <c r="A67" s="223" t="s">
        <v>12</v>
      </c>
      <c r="B67" s="152"/>
      <c r="C67" s="223"/>
      <c r="D67" s="152"/>
      <c r="E67" s="152"/>
      <c r="F67" s="152"/>
      <c r="G67" s="152"/>
      <c r="H67" s="224">
        <f>SUM(H63:H66)</f>
        <v>0</v>
      </c>
    </row>
    <row r="68" spans="1:8">
      <c r="A68" s="21"/>
      <c r="B68" s="21"/>
      <c r="C68" s="3"/>
      <c r="D68" s="4"/>
      <c r="E68" s="4"/>
      <c r="F68" s="4"/>
      <c r="G68" s="4"/>
      <c r="H68" s="4"/>
    </row>
    <row r="69" spans="1:8">
      <c r="A69" s="225" t="s">
        <v>425</v>
      </c>
      <c r="B69" s="226"/>
      <c r="C69" s="225"/>
      <c r="D69" s="3"/>
      <c r="E69" s="3"/>
      <c r="F69" s="3"/>
      <c r="G69" s="3"/>
      <c r="H69" s="3"/>
    </row>
    <row r="70" spans="1:8">
      <c r="A70" s="152" t="s">
        <v>54</v>
      </c>
      <c r="B70" s="152" t="s">
        <v>32</v>
      </c>
      <c r="C70" s="223" t="s">
        <v>55</v>
      </c>
      <c r="D70" s="152" t="s">
        <v>0</v>
      </c>
      <c r="E70" s="152" t="s">
        <v>1</v>
      </c>
      <c r="F70" s="152" t="s">
        <v>8</v>
      </c>
      <c r="G70" s="152" t="s">
        <v>331</v>
      </c>
      <c r="H70" s="152" t="s">
        <v>36</v>
      </c>
    </row>
    <row r="71" spans="1:8">
      <c r="A71" s="22">
        <v>1</v>
      </c>
      <c r="B71" s="22" t="s">
        <v>198</v>
      </c>
      <c r="C71" s="23" t="s">
        <v>199</v>
      </c>
      <c r="D71" s="22" t="s">
        <v>6</v>
      </c>
      <c r="E71" s="22">
        <v>17.5</v>
      </c>
      <c r="F71" s="22"/>
      <c r="G71" s="22" t="s">
        <v>338</v>
      </c>
      <c r="H71" s="22">
        <f>E71*F71</f>
        <v>0</v>
      </c>
    </row>
    <row r="72" spans="1:8">
      <c r="A72" s="70" t="s">
        <v>48</v>
      </c>
      <c r="B72" s="70" t="s">
        <v>74</v>
      </c>
      <c r="C72" s="23" t="s">
        <v>75</v>
      </c>
      <c r="D72" s="22" t="s">
        <v>6</v>
      </c>
      <c r="E72" s="22">
        <v>17.5</v>
      </c>
      <c r="F72" s="22"/>
      <c r="G72" s="22" t="s">
        <v>338</v>
      </c>
      <c r="H72" s="22">
        <f>E72*F72</f>
        <v>0</v>
      </c>
    </row>
    <row r="73" spans="1:8">
      <c r="A73" s="70" t="s">
        <v>60</v>
      </c>
      <c r="B73" s="70" t="s">
        <v>66</v>
      </c>
      <c r="C73" s="229" t="s">
        <v>411</v>
      </c>
      <c r="D73" s="22" t="s">
        <v>5</v>
      </c>
      <c r="E73" s="22">
        <v>35</v>
      </c>
      <c r="F73" s="22"/>
      <c r="G73" s="22" t="s">
        <v>422</v>
      </c>
      <c r="H73" s="22">
        <f>E73*F73</f>
        <v>0</v>
      </c>
    </row>
    <row r="74" spans="1:8">
      <c r="A74" s="70" t="s">
        <v>50</v>
      </c>
      <c r="B74" s="22" t="s">
        <v>417</v>
      </c>
      <c r="C74" s="23" t="s">
        <v>418</v>
      </c>
      <c r="D74" s="22" t="s">
        <v>5</v>
      </c>
      <c r="E74" s="22">
        <v>350</v>
      </c>
      <c r="F74" s="22"/>
      <c r="G74" s="22" t="s">
        <v>423</v>
      </c>
      <c r="H74" s="22">
        <f>E74*F74</f>
        <v>0</v>
      </c>
    </row>
    <row r="75" spans="1:8">
      <c r="A75" s="223" t="s">
        <v>12</v>
      </c>
      <c r="B75" s="152"/>
      <c r="C75" s="223"/>
      <c r="D75" s="152"/>
      <c r="E75" s="152"/>
      <c r="F75" s="152"/>
      <c r="G75" s="152"/>
      <c r="H75" s="224">
        <f>SUM(H71:H74)</f>
        <v>0</v>
      </c>
    </row>
    <row r="76" spans="1:8">
      <c r="A76" s="21"/>
      <c r="B76" s="21"/>
      <c r="C76" s="3"/>
      <c r="D76" s="4"/>
      <c r="E76" s="4"/>
      <c r="F76" s="4"/>
      <c r="G76" s="4"/>
      <c r="H76" s="4"/>
    </row>
    <row r="77" spans="1:8" s="6" customFormat="1">
      <c r="A77" s="109" t="s">
        <v>195</v>
      </c>
      <c r="B77" s="3"/>
      <c r="H77" s="1"/>
    </row>
    <row r="78" spans="1:8" s="6" customFormat="1">
      <c r="A78" s="152" t="s">
        <v>54</v>
      </c>
      <c r="B78" s="152" t="s">
        <v>32</v>
      </c>
      <c r="C78" s="223" t="s">
        <v>55</v>
      </c>
      <c r="D78" s="152" t="s">
        <v>0</v>
      </c>
      <c r="E78" s="152" t="s">
        <v>1</v>
      </c>
      <c r="F78" s="152" t="s">
        <v>8</v>
      </c>
      <c r="G78" s="152" t="s">
        <v>331</v>
      </c>
      <c r="H78" s="152" t="s">
        <v>36</v>
      </c>
    </row>
    <row r="79" spans="1:8" s="6" customFormat="1">
      <c r="A79" s="22">
        <v>1</v>
      </c>
      <c r="B79" s="70" t="s">
        <v>176</v>
      </c>
      <c r="C79" s="23" t="s">
        <v>177</v>
      </c>
      <c r="D79" s="22" t="s">
        <v>5</v>
      </c>
      <c r="E79" s="22">
        <v>144</v>
      </c>
      <c r="F79" s="22"/>
      <c r="G79" s="22" t="s">
        <v>339</v>
      </c>
      <c r="H79" s="22">
        <f t="shared" ref="H79:H88" si="2">E79*F79</f>
        <v>0</v>
      </c>
    </row>
    <row r="80" spans="1:8" s="6" customFormat="1">
      <c r="A80" s="22">
        <v>2</v>
      </c>
      <c r="B80" s="70" t="s">
        <v>178</v>
      </c>
      <c r="C80" s="23" t="s">
        <v>179</v>
      </c>
      <c r="D80" s="22" t="s">
        <v>5</v>
      </c>
      <c r="E80" s="22">
        <f>E79</f>
        <v>144</v>
      </c>
      <c r="F80" s="22"/>
      <c r="G80" s="22" t="s">
        <v>339</v>
      </c>
      <c r="H80" s="22">
        <f t="shared" si="2"/>
        <v>0</v>
      </c>
    </row>
    <row r="81" spans="1:8" s="6" customFormat="1">
      <c r="A81" s="22">
        <v>3</v>
      </c>
      <c r="B81" s="22" t="s">
        <v>180</v>
      </c>
      <c r="C81" s="23" t="s">
        <v>316</v>
      </c>
      <c r="D81" s="22" t="s">
        <v>5</v>
      </c>
      <c r="E81" s="22">
        <f>E79*4</f>
        <v>576</v>
      </c>
      <c r="F81" s="22"/>
      <c r="G81" s="22" t="s">
        <v>340</v>
      </c>
      <c r="H81" s="22">
        <f t="shared" si="2"/>
        <v>0</v>
      </c>
    </row>
    <row r="82" spans="1:8" s="6" customFormat="1">
      <c r="A82" s="22">
        <v>9</v>
      </c>
      <c r="B82" s="70" t="s">
        <v>262</v>
      </c>
      <c r="C82" s="23" t="s">
        <v>264</v>
      </c>
      <c r="D82" s="22" t="s">
        <v>4</v>
      </c>
      <c r="E82" s="22">
        <f>taxony!E45</f>
        <v>1187</v>
      </c>
      <c r="F82" s="22"/>
      <c r="G82" s="22" t="s">
        <v>341</v>
      </c>
      <c r="H82" s="22">
        <f t="shared" si="2"/>
        <v>0</v>
      </c>
    </row>
    <row r="83" spans="1:8" s="6" customFormat="1">
      <c r="A83" s="22">
        <v>10</v>
      </c>
      <c r="B83" s="70" t="s">
        <v>189</v>
      </c>
      <c r="C83" s="167" t="s">
        <v>190</v>
      </c>
      <c r="D83" s="22" t="s">
        <v>4</v>
      </c>
      <c r="E83" s="22">
        <f>E82</f>
        <v>1187</v>
      </c>
      <c r="F83" s="22"/>
      <c r="G83" s="22" t="s">
        <v>341</v>
      </c>
      <c r="H83" s="22">
        <f t="shared" si="2"/>
        <v>0</v>
      </c>
    </row>
    <row r="84" spans="1:8" s="6" customFormat="1">
      <c r="A84" s="22">
        <v>11</v>
      </c>
      <c r="B84" s="70" t="s">
        <v>265</v>
      </c>
      <c r="C84" s="167" t="s">
        <v>263</v>
      </c>
      <c r="D84" s="22" t="s">
        <v>4</v>
      </c>
      <c r="E84" s="22">
        <f>taxony!E56</f>
        <v>1170</v>
      </c>
      <c r="F84" s="22"/>
      <c r="G84" s="22" t="s">
        <v>342</v>
      </c>
      <c r="H84" s="22">
        <f t="shared" si="2"/>
        <v>0</v>
      </c>
    </row>
    <row r="85" spans="1:8" s="6" customFormat="1">
      <c r="A85" s="22">
        <v>12</v>
      </c>
      <c r="B85" s="70" t="s">
        <v>191</v>
      </c>
      <c r="C85" s="167" t="s">
        <v>192</v>
      </c>
      <c r="D85" s="22" t="s">
        <v>4</v>
      </c>
      <c r="E85" s="22">
        <f>E84</f>
        <v>1170</v>
      </c>
      <c r="F85" s="22"/>
      <c r="G85" s="22" t="s">
        <v>342</v>
      </c>
      <c r="H85" s="22">
        <f t="shared" si="2"/>
        <v>0</v>
      </c>
    </row>
    <row r="86" spans="1:8" s="6" customFormat="1">
      <c r="A86" s="22">
        <v>13</v>
      </c>
      <c r="B86" s="22" t="s">
        <v>28</v>
      </c>
      <c r="C86" s="167" t="s">
        <v>313</v>
      </c>
      <c r="D86" s="22" t="s">
        <v>4</v>
      </c>
      <c r="E86" s="22">
        <f>E83</f>
        <v>1187</v>
      </c>
      <c r="F86" s="22"/>
      <c r="G86" s="22" t="s">
        <v>341</v>
      </c>
      <c r="H86" s="22">
        <f t="shared" si="2"/>
        <v>0</v>
      </c>
    </row>
    <row r="87" spans="1:8" s="6" customFormat="1">
      <c r="A87" s="22">
        <v>14</v>
      </c>
      <c r="B87" s="70" t="s">
        <v>66</v>
      </c>
      <c r="C87" s="23" t="s">
        <v>67</v>
      </c>
      <c r="D87" s="22" t="s">
        <v>5</v>
      </c>
      <c r="E87" s="22">
        <f>E79</f>
        <v>144</v>
      </c>
      <c r="F87" s="22"/>
      <c r="G87" s="22" t="s">
        <v>339</v>
      </c>
      <c r="H87" s="22">
        <f t="shared" si="2"/>
        <v>0</v>
      </c>
    </row>
    <row r="88" spans="1:8" s="6" customFormat="1">
      <c r="A88" s="22">
        <v>15</v>
      </c>
      <c r="B88" s="70" t="s">
        <v>68</v>
      </c>
      <c r="C88" s="23" t="s">
        <v>193</v>
      </c>
      <c r="D88" s="22" t="s">
        <v>70</v>
      </c>
      <c r="E88" s="22">
        <f>E79*0.005</f>
        <v>0.72</v>
      </c>
      <c r="F88" s="22"/>
      <c r="G88" s="22" t="s">
        <v>343</v>
      </c>
      <c r="H88" s="22">
        <f t="shared" si="2"/>
        <v>0</v>
      </c>
    </row>
    <row r="89" spans="1:8" s="6" customFormat="1">
      <c r="A89" s="223" t="s">
        <v>12</v>
      </c>
      <c r="B89" s="223"/>
      <c r="C89" s="223"/>
      <c r="D89" s="152"/>
      <c r="E89" s="152"/>
      <c r="F89" s="152"/>
      <c r="G89" s="152"/>
      <c r="H89" s="241">
        <f>SUM(H79:H88)</f>
        <v>0</v>
      </c>
    </row>
    <row r="90" spans="1:8" s="6" customFormat="1">
      <c r="A90" s="13"/>
      <c r="B90" s="10"/>
      <c r="C90" s="13"/>
      <c r="D90" s="10"/>
      <c r="E90" s="10"/>
      <c r="F90" s="10"/>
      <c r="G90" s="10"/>
      <c r="H90" s="13"/>
    </row>
    <row r="91" spans="1:8" s="6" customFormat="1">
      <c r="A91" s="3" t="s">
        <v>200</v>
      </c>
      <c r="B91" s="4"/>
      <c r="C91" s="3"/>
      <c r="D91" s="3"/>
      <c r="E91" s="3"/>
      <c r="F91" s="3"/>
      <c r="G91" s="3"/>
      <c r="H91" s="3"/>
    </row>
    <row r="92" spans="1:8" s="6" customFormat="1">
      <c r="A92" s="152" t="s">
        <v>54</v>
      </c>
      <c r="B92" s="152" t="s">
        <v>32</v>
      </c>
      <c r="C92" s="223" t="s">
        <v>55</v>
      </c>
      <c r="D92" s="152" t="s">
        <v>0</v>
      </c>
      <c r="E92" s="152" t="s">
        <v>1</v>
      </c>
      <c r="F92" s="152" t="s">
        <v>8</v>
      </c>
      <c r="G92" s="152" t="s">
        <v>331</v>
      </c>
      <c r="H92" s="152" t="s">
        <v>36</v>
      </c>
    </row>
    <row r="93" spans="1:8" s="6" customFormat="1">
      <c r="A93" s="22">
        <v>1</v>
      </c>
      <c r="B93" s="22" t="s">
        <v>198</v>
      </c>
      <c r="C93" s="23" t="s">
        <v>201</v>
      </c>
      <c r="D93" s="22" t="s">
        <v>6</v>
      </c>
      <c r="E93" s="22">
        <v>10</v>
      </c>
      <c r="F93" s="22"/>
      <c r="G93" s="22" t="s">
        <v>344</v>
      </c>
      <c r="H93" s="22">
        <f>E93*F93</f>
        <v>0</v>
      </c>
    </row>
    <row r="94" spans="1:8" s="6" customFormat="1">
      <c r="A94" s="70" t="s">
        <v>48</v>
      </c>
      <c r="B94" s="70" t="s">
        <v>74</v>
      </c>
      <c r="C94" s="23" t="s">
        <v>75</v>
      </c>
      <c r="D94" s="22" t="s">
        <v>6</v>
      </c>
      <c r="E94" s="22">
        <v>10</v>
      </c>
      <c r="F94" s="22"/>
      <c r="G94" s="22" t="s">
        <v>344</v>
      </c>
      <c r="H94" s="22">
        <f>E94*F94</f>
        <v>0</v>
      </c>
    </row>
    <row r="95" spans="1:8" s="6" customFormat="1">
      <c r="A95" s="70" t="s">
        <v>60</v>
      </c>
      <c r="B95" s="70" t="s">
        <v>409</v>
      </c>
      <c r="C95" s="23" t="s">
        <v>427</v>
      </c>
      <c r="D95" s="22" t="s">
        <v>5</v>
      </c>
      <c r="E95" s="22">
        <f>2*144</f>
        <v>288</v>
      </c>
      <c r="F95" s="22"/>
      <c r="G95" s="22" t="s">
        <v>426</v>
      </c>
      <c r="H95" s="22">
        <f>E95*F95</f>
        <v>0</v>
      </c>
    </row>
    <row r="96" spans="1:8" s="6" customFormat="1">
      <c r="A96" s="223" t="s">
        <v>12</v>
      </c>
      <c r="B96" s="223"/>
      <c r="C96" s="223"/>
      <c r="D96" s="152"/>
      <c r="E96" s="152"/>
      <c r="F96" s="152"/>
      <c r="G96" s="152"/>
      <c r="H96" s="241">
        <f>SUM(H93:H95)</f>
        <v>0</v>
      </c>
    </row>
    <row r="97" spans="1:8" s="6" customFormat="1">
      <c r="A97" s="21"/>
      <c r="B97" s="21"/>
      <c r="C97" s="3"/>
      <c r="D97" s="4"/>
      <c r="E97" s="4"/>
      <c r="F97" s="4"/>
      <c r="G97" s="4"/>
      <c r="H97" s="4"/>
    </row>
    <row r="98" spans="1:8" s="6" customFormat="1">
      <c r="A98" s="43" t="s">
        <v>410</v>
      </c>
      <c r="B98" s="44"/>
      <c r="C98" s="43"/>
      <c r="D98" s="43"/>
      <c r="E98" s="43"/>
      <c r="F98" s="43"/>
      <c r="G98" s="43"/>
      <c r="H98" s="43"/>
    </row>
    <row r="99" spans="1:8" s="6" customFormat="1">
      <c r="A99" s="237" t="s">
        <v>54</v>
      </c>
      <c r="B99" s="237" t="s">
        <v>32</v>
      </c>
      <c r="C99" s="238" t="s">
        <v>55</v>
      </c>
      <c r="D99" s="237" t="s">
        <v>0</v>
      </c>
      <c r="E99" s="237" t="s">
        <v>1</v>
      </c>
      <c r="F99" s="237" t="s">
        <v>8</v>
      </c>
      <c r="G99" s="237" t="s">
        <v>331</v>
      </c>
      <c r="H99" s="237" t="s">
        <v>36</v>
      </c>
    </row>
    <row r="100" spans="1:8" s="6" customFormat="1">
      <c r="A100" s="22">
        <v>1</v>
      </c>
      <c r="B100" s="22" t="s">
        <v>198</v>
      </c>
      <c r="C100" s="23" t="s">
        <v>201</v>
      </c>
      <c r="D100" s="22" t="s">
        <v>6</v>
      </c>
      <c r="E100" s="22">
        <v>10</v>
      </c>
      <c r="F100" s="22"/>
      <c r="G100" s="22" t="s">
        <v>344</v>
      </c>
      <c r="H100" s="22">
        <f>E100*F100</f>
        <v>0</v>
      </c>
    </row>
    <row r="101" spans="1:8" s="6" customFormat="1">
      <c r="A101" s="70" t="s">
        <v>48</v>
      </c>
      <c r="B101" s="70" t="s">
        <v>74</v>
      </c>
      <c r="C101" s="23" t="s">
        <v>75</v>
      </c>
      <c r="D101" s="22" t="s">
        <v>6</v>
      </c>
      <c r="E101" s="22">
        <v>10</v>
      </c>
      <c r="F101" s="22"/>
      <c r="G101" s="22" t="s">
        <v>344</v>
      </c>
      <c r="H101" s="22">
        <f>E101*F101</f>
        <v>0</v>
      </c>
    </row>
    <row r="102" spans="1:8" s="6" customFormat="1">
      <c r="A102" s="70" t="s">
        <v>60</v>
      </c>
      <c r="B102" s="70" t="s">
        <v>409</v>
      </c>
      <c r="C102" s="23" t="s">
        <v>427</v>
      </c>
      <c r="D102" s="22" t="s">
        <v>5</v>
      </c>
      <c r="E102" s="22">
        <f>2*144</f>
        <v>288</v>
      </c>
      <c r="F102" s="22"/>
      <c r="G102" s="22" t="s">
        <v>426</v>
      </c>
      <c r="H102" s="22">
        <f>E102*F102</f>
        <v>0</v>
      </c>
    </row>
    <row r="103" spans="1:8" s="6" customFormat="1">
      <c r="A103" s="70"/>
      <c r="B103" s="70" t="s">
        <v>66</v>
      </c>
      <c r="C103" s="229" t="s">
        <v>411</v>
      </c>
      <c r="D103" s="22" t="s">
        <v>5</v>
      </c>
      <c r="E103" s="22">
        <v>14.4</v>
      </c>
      <c r="F103" s="22"/>
      <c r="G103" s="22" t="s">
        <v>428</v>
      </c>
      <c r="H103" s="22">
        <f>E103*F103</f>
        <v>0</v>
      </c>
    </row>
    <row r="104" spans="1:8" s="6" customFormat="1">
      <c r="A104" s="223" t="s">
        <v>12</v>
      </c>
      <c r="B104" s="223"/>
      <c r="C104" s="223"/>
      <c r="D104" s="152"/>
      <c r="E104" s="152"/>
      <c r="F104" s="152"/>
      <c r="G104" s="152"/>
      <c r="H104" s="241">
        <f>SUM(H100:H103)</f>
        <v>0</v>
      </c>
    </row>
    <row r="105" spans="1:8" s="6" customFormat="1">
      <c r="A105" s="21"/>
      <c r="B105" s="21"/>
      <c r="C105" s="3"/>
      <c r="D105" s="4"/>
      <c r="E105" s="4"/>
      <c r="F105" s="4"/>
      <c r="G105" s="4"/>
      <c r="H105" s="4"/>
    </row>
    <row r="106" spans="1:8" s="6" customFormat="1">
      <c r="A106" s="43" t="s">
        <v>416</v>
      </c>
      <c r="B106" s="44"/>
      <c r="C106" s="43"/>
      <c r="D106" s="43"/>
      <c r="E106" s="43"/>
      <c r="F106" s="43"/>
      <c r="G106" s="43"/>
      <c r="H106" s="43"/>
    </row>
    <row r="107" spans="1:8" s="6" customFormat="1">
      <c r="A107" s="237" t="s">
        <v>54</v>
      </c>
      <c r="B107" s="237" t="s">
        <v>32</v>
      </c>
      <c r="C107" s="238" t="s">
        <v>55</v>
      </c>
      <c r="D107" s="237" t="s">
        <v>0</v>
      </c>
      <c r="E107" s="237" t="s">
        <v>1</v>
      </c>
      <c r="F107" s="237" t="s">
        <v>8</v>
      </c>
      <c r="G107" s="237" t="s">
        <v>331</v>
      </c>
      <c r="H107" s="237" t="s">
        <v>36</v>
      </c>
    </row>
    <row r="108" spans="1:8" s="6" customFormat="1">
      <c r="A108" s="22">
        <v>1</v>
      </c>
      <c r="B108" s="22" t="s">
        <v>198</v>
      </c>
      <c r="C108" s="23" t="s">
        <v>201</v>
      </c>
      <c r="D108" s="22" t="s">
        <v>6</v>
      </c>
      <c r="E108" s="22">
        <v>10</v>
      </c>
      <c r="F108" s="22"/>
      <c r="G108" s="22" t="s">
        <v>344</v>
      </c>
      <c r="H108" s="22">
        <f>E108*F108</f>
        <v>0</v>
      </c>
    </row>
    <row r="109" spans="1:8" s="6" customFormat="1">
      <c r="A109" s="70" t="s">
        <v>48</v>
      </c>
      <c r="B109" s="70" t="s">
        <v>74</v>
      </c>
      <c r="C109" s="23" t="s">
        <v>75</v>
      </c>
      <c r="D109" s="22" t="s">
        <v>6</v>
      </c>
      <c r="E109" s="22">
        <v>10</v>
      </c>
      <c r="F109" s="22"/>
      <c r="G109" s="22" t="s">
        <v>344</v>
      </c>
      <c r="H109" s="22">
        <f>E109*F109</f>
        <v>0</v>
      </c>
    </row>
    <row r="110" spans="1:8" s="6" customFormat="1">
      <c r="A110" s="70" t="s">
        <v>60</v>
      </c>
      <c r="B110" s="70" t="s">
        <v>409</v>
      </c>
      <c r="C110" s="23" t="s">
        <v>427</v>
      </c>
      <c r="D110" s="22" t="s">
        <v>5</v>
      </c>
      <c r="E110" s="22">
        <f>2*144</f>
        <v>288</v>
      </c>
      <c r="F110" s="22"/>
      <c r="G110" s="22" t="s">
        <v>426</v>
      </c>
      <c r="H110" s="22">
        <f>E110*F110</f>
        <v>0</v>
      </c>
    </row>
    <row r="111" spans="1:8" s="6" customFormat="1">
      <c r="A111" s="70"/>
      <c r="B111" s="70" t="s">
        <v>66</v>
      </c>
      <c r="C111" s="229" t="s">
        <v>411</v>
      </c>
      <c r="D111" s="22" t="s">
        <v>5</v>
      </c>
      <c r="E111" s="22">
        <v>14.4</v>
      </c>
      <c r="F111" s="22"/>
      <c r="G111" s="22" t="s">
        <v>428</v>
      </c>
      <c r="H111" s="22">
        <f>E111*F111</f>
        <v>0</v>
      </c>
    </row>
    <row r="112" spans="1:8">
      <c r="A112" s="223" t="s">
        <v>12</v>
      </c>
      <c r="B112" s="223"/>
      <c r="C112" s="223"/>
      <c r="D112" s="152"/>
      <c r="E112" s="152"/>
      <c r="F112" s="152"/>
      <c r="G112" s="152"/>
      <c r="H112" s="241">
        <f>SUM(H108:H111)</f>
        <v>0</v>
      </c>
    </row>
    <row r="114" spans="1:10">
      <c r="A114" s="3" t="s">
        <v>415</v>
      </c>
      <c r="B114" s="4"/>
      <c r="C114" s="3"/>
      <c r="D114" s="3"/>
      <c r="E114" s="3"/>
      <c r="F114" s="3"/>
      <c r="G114" s="3"/>
      <c r="H114" s="3"/>
      <c r="I114" s="6"/>
      <c r="J114" s="6"/>
    </row>
    <row r="115" spans="1:10">
      <c r="A115" s="152" t="s">
        <v>54</v>
      </c>
      <c r="B115" s="152" t="s">
        <v>32</v>
      </c>
      <c r="C115" s="223" t="s">
        <v>55</v>
      </c>
      <c r="D115" s="152" t="s">
        <v>0</v>
      </c>
      <c r="E115" s="152" t="s">
        <v>1</v>
      </c>
      <c r="F115" s="152" t="s">
        <v>8</v>
      </c>
      <c r="G115" s="152" t="s">
        <v>331</v>
      </c>
      <c r="H115" s="152" t="s">
        <v>36</v>
      </c>
      <c r="I115" s="6"/>
      <c r="J115" s="6"/>
    </row>
    <row r="116" spans="1:10">
      <c r="A116" s="231"/>
      <c r="B116" s="232" t="s">
        <v>412</v>
      </c>
      <c r="C116" s="231" t="s">
        <v>431</v>
      </c>
      <c r="D116" s="232" t="s">
        <v>5</v>
      </c>
      <c r="E116" s="232">
        <f>18*4000</f>
        <v>72000</v>
      </c>
      <c r="F116" s="232"/>
      <c r="G116" s="22" t="s">
        <v>429</v>
      </c>
      <c r="H116" s="22">
        <f>E116*F116</f>
        <v>0</v>
      </c>
      <c r="I116" s="6"/>
    </row>
    <row r="117" spans="1:10">
      <c r="A117" s="231"/>
      <c r="B117" s="232" t="s">
        <v>414</v>
      </c>
      <c r="C117" s="229" t="s">
        <v>413</v>
      </c>
      <c r="D117" s="232" t="s">
        <v>5</v>
      </c>
      <c r="E117" s="232">
        <f>3*4000</f>
        <v>12000</v>
      </c>
      <c r="F117" s="232"/>
      <c r="G117" s="22" t="s">
        <v>430</v>
      </c>
      <c r="H117" s="22">
        <f>E117*F117</f>
        <v>0</v>
      </c>
      <c r="I117" s="6"/>
    </row>
    <row r="118" spans="1:10">
      <c r="A118" s="223" t="s">
        <v>12</v>
      </c>
      <c r="B118" s="223"/>
      <c r="C118" s="223"/>
      <c r="D118" s="152"/>
      <c r="E118" s="152"/>
      <c r="F118" s="152"/>
      <c r="G118" s="152"/>
      <c r="H118" s="241">
        <f>SUM(H116:H117)</f>
        <v>0</v>
      </c>
    </row>
    <row r="119" spans="1:10" ht="13.5" thickBot="1"/>
    <row r="120" spans="1:10" ht="13.5" thickBot="1">
      <c r="A120" s="240" t="s">
        <v>268</v>
      </c>
      <c r="B120" s="28"/>
      <c r="C120" s="51"/>
      <c r="D120" s="51"/>
      <c r="E120" s="51"/>
      <c r="F120" s="51"/>
      <c r="G120" s="51"/>
      <c r="H120" s="50">
        <f>SUM(H118,H112,H104,H96,H89,H75,H67,H59,H52,H38,H30,H22,H14)</f>
        <v>0</v>
      </c>
    </row>
    <row r="121" spans="1:10">
      <c r="C121" s="239" t="s">
        <v>406</v>
      </c>
    </row>
    <row r="122" spans="1:10">
      <c r="C122" s="239"/>
    </row>
    <row r="125" spans="1:10">
      <c r="C125" s="233"/>
      <c r="D125" s="234"/>
    </row>
    <row r="126" spans="1:10">
      <c r="C126" s="233"/>
      <c r="D126" s="234"/>
    </row>
    <row r="127" spans="1:10">
      <c r="C127" s="234"/>
      <c r="D127" s="234"/>
    </row>
    <row r="128" spans="1:10">
      <c r="C128" s="234"/>
      <c r="D128" s="234"/>
    </row>
    <row r="129" spans="2:10">
      <c r="C129" s="234"/>
      <c r="D129" s="234"/>
    </row>
    <row r="130" spans="2:10">
      <c r="C130" s="234"/>
      <c r="D130" s="234"/>
    </row>
    <row r="131" spans="2:10">
      <c r="C131" s="234"/>
      <c r="D131" s="234"/>
    </row>
    <row r="132" spans="2:10">
      <c r="D132" s="234"/>
    </row>
    <row r="133" spans="2:10">
      <c r="C133" s="234"/>
      <c r="D133" s="234"/>
    </row>
    <row r="134" spans="2:10">
      <c r="C134" s="234"/>
      <c r="D134" s="234"/>
    </row>
    <row r="135" spans="2:10">
      <c r="C135" s="233"/>
      <c r="D135" s="234"/>
    </row>
    <row r="136" spans="2:10">
      <c r="C136" s="233"/>
      <c r="D136" s="234"/>
    </row>
    <row r="137" spans="2:10">
      <c r="C137" s="234"/>
      <c r="D137" s="234"/>
    </row>
    <row r="138" spans="2:10">
      <c r="C138" s="234"/>
      <c r="D138" s="234"/>
    </row>
    <row r="139" spans="2:10">
      <c r="C139" s="234"/>
      <c r="D139" s="234"/>
    </row>
    <row r="142" spans="2:10">
      <c r="B142" s="21"/>
      <c r="C142" s="3"/>
      <c r="D142" s="4"/>
      <c r="E142" s="4"/>
      <c r="F142" s="4"/>
      <c r="G142" s="4"/>
      <c r="H142" s="4"/>
      <c r="I142" s="6"/>
      <c r="J142" s="6"/>
    </row>
  </sheetData>
  <phoneticPr fontId="0" type="noConversion"/>
  <printOptions horizontalCentered="1"/>
  <pageMargins left="0.51181102362204722" right="0.78740157480314965" top="0.59055118110236227" bottom="0.70866141732283472" header="0.51181102362204722" footer="0.51181102362204722"/>
  <pageSetup paperSize="9" scale="63" firstPageNumber="0" fitToWidth="3" fitToHeight="3" orientation="landscape" horizontalDpi="4294967295" verticalDpi="300" r:id="rId1"/>
  <headerFooter alignWithMargins="0"/>
  <rowBreaks count="1" manualBreakCount="1">
    <brk id="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F51"/>
  <sheetViews>
    <sheetView view="pageBreakPreview" topLeftCell="A22" zoomScaleSheetLayoutView="100" workbookViewId="0">
      <selection activeCell="E47" sqref="E47:E48"/>
    </sheetView>
  </sheetViews>
  <sheetFormatPr defaultRowHeight="12.75"/>
  <cols>
    <col min="1" max="1" width="6.5703125" customWidth="1"/>
    <col min="2" max="2" width="66.85546875" customWidth="1"/>
    <col min="3" max="3" width="13.42578125" customWidth="1"/>
    <col min="4" max="4" width="11.140625" customWidth="1"/>
    <col min="5" max="5" width="11.7109375" customWidth="1"/>
    <col min="6" max="6" width="19.42578125" customWidth="1"/>
  </cols>
  <sheetData>
    <row r="1" spans="1:6" ht="15">
      <c r="A1" s="202" t="s">
        <v>368</v>
      </c>
      <c r="B1" s="203"/>
      <c r="C1" s="8"/>
      <c r="D1" s="8"/>
      <c r="E1" s="8"/>
      <c r="F1" s="8"/>
    </row>
    <row r="2" spans="1:6" ht="15">
      <c r="A2" s="145"/>
      <c r="B2" s="203"/>
      <c r="C2" s="8"/>
      <c r="D2" s="8"/>
      <c r="E2" s="8"/>
      <c r="F2" s="8"/>
    </row>
    <row r="3" spans="1:6" s="9" customFormat="1" ht="18">
      <c r="A3" s="151" t="s">
        <v>276</v>
      </c>
      <c r="B3" s="1"/>
      <c r="C3" s="6"/>
      <c r="D3" s="6"/>
      <c r="E3" s="6"/>
      <c r="F3" s="6"/>
    </row>
    <row r="4" spans="1:6">
      <c r="A4" s="3" t="s">
        <v>358</v>
      </c>
      <c r="B4" s="13"/>
      <c r="C4" s="10"/>
      <c r="D4" s="10"/>
      <c r="E4" s="10"/>
      <c r="F4" s="204"/>
    </row>
    <row r="5" spans="1:6" ht="18">
      <c r="A5" s="205" t="s">
        <v>359</v>
      </c>
      <c r="B5" s="126"/>
      <c r="C5" s="126"/>
      <c r="D5" s="126"/>
      <c r="E5" s="126"/>
      <c r="F5" s="126"/>
    </row>
    <row r="6" spans="1:6" ht="13.5" thickBot="1">
      <c r="A6" s="68" t="s">
        <v>54</v>
      </c>
      <c r="B6" s="69" t="s">
        <v>55</v>
      </c>
      <c r="C6" s="68" t="s">
        <v>0</v>
      </c>
      <c r="D6" s="68" t="s">
        <v>1</v>
      </c>
      <c r="E6" s="68" t="s">
        <v>8</v>
      </c>
      <c r="F6" s="68" t="s">
        <v>36</v>
      </c>
    </row>
    <row r="7" spans="1:6" ht="52.5" customHeight="1" thickBot="1">
      <c r="A7" s="206">
        <v>1</v>
      </c>
      <c r="B7" s="207" t="s">
        <v>277</v>
      </c>
      <c r="C7" s="162" t="s">
        <v>4</v>
      </c>
      <c r="D7" s="162">
        <v>9</v>
      </c>
      <c r="E7" s="162"/>
      <c r="F7" s="162">
        <f>E7*D7</f>
        <v>0</v>
      </c>
    </row>
    <row r="8" spans="1:6" ht="13.5" thickBot="1">
      <c r="A8" s="47" t="s">
        <v>12</v>
      </c>
      <c r="B8" s="49"/>
      <c r="C8" s="48"/>
      <c r="D8" s="48">
        <f>SUM(D7:D7)</f>
        <v>9</v>
      </c>
      <c r="E8" s="48"/>
      <c r="F8" s="56">
        <f>SUM(F7:F7)</f>
        <v>0</v>
      </c>
    </row>
    <row r="9" spans="1:6">
      <c r="A9" s="126"/>
      <c r="B9" s="126"/>
      <c r="C9" s="126"/>
      <c r="D9" s="126"/>
      <c r="E9" s="126"/>
      <c r="F9" s="126"/>
    </row>
    <row r="10" spans="1:6">
      <c r="A10" s="3" t="s">
        <v>278</v>
      </c>
      <c r="B10" s="13"/>
      <c r="C10" s="10"/>
      <c r="D10" s="10"/>
      <c r="E10" s="10"/>
      <c r="F10" s="204"/>
    </row>
    <row r="11" spans="1:6" ht="18">
      <c r="A11" s="205" t="s">
        <v>360</v>
      </c>
      <c r="B11" s="126"/>
      <c r="C11" s="126"/>
      <c r="D11" s="126"/>
      <c r="E11" s="126"/>
      <c r="F11" s="126"/>
    </row>
    <row r="12" spans="1:6" ht="13.5" thickBot="1">
      <c r="A12" s="68" t="s">
        <v>54</v>
      </c>
      <c r="B12" s="69" t="s">
        <v>55</v>
      </c>
      <c r="C12" s="68" t="s">
        <v>0</v>
      </c>
      <c r="D12" s="68" t="s">
        <v>1</v>
      </c>
      <c r="E12" s="68" t="s">
        <v>8</v>
      </c>
      <c r="F12" s="68" t="s">
        <v>36</v>
      </c>
    </row>
    <row r="13" spans="1:6" ht="55.5" customHeight="1" thickBot="1">
      <c r="A13" s="208">
        <v>6</v>
      </c>
      <c r="B13" s="209" t="s">
        <v>279</v>
      </c>
      <c r="C13" s="208" t="s">
        <v>4</v>
      </c>
      <c r="D13" s="208">
        <v>2</v>
      </c>
      <c r="E13" s="208"/>
      <c r="F13" s="210">
        <f>E13*D13</f>
        <v>0</v>
      </c>
    </row>
    <row r="14" spans="1:6" ht="13.5" thickBot="1">
      <c r="A14" s="47" t="s">
        <v>12</v>
      </c>
      <c r="B14" s="49"/>
      <c r="C14" s="48"/>
      <c r="D14" s="48">
        <f>SUM(D13:D13)</f>
        <v>2</v>
      </c>
      <c r="E14" s="48"/>
      <c r="F14" s="56">
        <f>SUM(F13:F13)</f>
        <v>0</v>
      </c>
    </row>
    <row r="15" spans="1:6">
      <c r="A15" s="126"/>
      <c r="B15" s="126"/>
      <c r="C15" s="126"/>
      <c r="D15" s="126"/>
      <c r="E15" s="126"/>
      <c r="F15" s="126"/>
    </row>
    <row r="16" spans="1:6">
      <c r="A16" s="3" t="s">
        <v>280</v>
      </c>
      <c r="B16" s="13"/>
      <c r="C16" s="10"/>
      <c r="D16" s="10"/>
      <c r="E16" s="10"/>
      <c r="F16" s="204"/>
    </row>
    <row r="17" spans="1:6" ht="18">
      <c r="A17" s="205" t="s">
        <v>361</v>
      </c>
      <c r="B17" s="126"/>
      <c r="C17" s="126"/>
      <c r="D17" s="126"/>
      <c r="E17" s="126"/>
      <c r="F17" s="126"/>
    </row>
    <row r="18" spans="1:6" ht="13.5" thickBot="1">
      <c r="A18" s="68" t="s">
        <v>54</v>
      </c>
      <c r="B18" s="69" t="s">
        <v>55</v>
      </c>
      <c r="C18" s="68" t="s">
        <v>0</v>
      </c>
      <c r="D18" s="68" t="s">
        <v>1</v>
      </c>
      <c r="E18" s="68" t="s">
        <v>8</v>
      </c>
      <c r="F18" s="68" t="s">
        <v>36</v>
      </c>
    </row>
    <row r="19" spans="1:6" ht="51.75" customHeight="1">
      <c r="A19" s="162">
        <v>7</v>
      </c>
      <c r="B19" s="207" t="s">
        <v>281</v>
      </c>
      <c r="C19" s="162" t="s">
        <v>4</v>
      </c>
      <c r="D19" s="162">
        <v>2</v>
      </c>
      <c r="E19" s="162"/>
      <c r="F19" s="162">
        <f>E19*D19</f>
        <v>0</v>
      </c>
    </row>
    <row r="20" spans="1:6" ht="18">
      <c r="A20" s="205" t="s">
        <v>362</v>
      </c>
      <c r="B20" s="126"/>
      <c r="C20" s="126"/>
      <c r="D20" s="126"/>
      <c r="E20" s="126"/>
      <c r="F20" s="126"/>
    </row>
    <row r="21" spans="1:6" ht="13.5" thickBot="1">
      <c r="A21" s="68" t="s">
        <v>54</v>
      </c>
      <c r="B21" s="69" t="s">
        <v>55</v>
      </c>
      <c r="C21" s="68" t="s">
        <v>0</v>
      </c>
      <c r="D21" s="68" t="s">
        <v>1</v>
      </c>
      <c r="E21" s="68" t="s">
        <v>8</v>
      </c>
      <c r="F21" s="68" t="s">
        <v>36</v>
      </c>
    </row>
    <row r="22" spans="1:6" ht="55.5" customHeight="1" thickBot="1">
      <c r="A22" s="162">
        <v>8</v>
      </c>
      <c r="B22" s="207" t="s">
        <v>282</v>
      </c>
      <c r="C22" s="162" t="s">
        <v>4</v>
      </c>
      <c r="D22" s="162">
        <v>1</v>
      </c>
      <c r="E22" s="162"/>
      <c r="F22" s="162">
        <f>E22*D22</f>
        <v>0</v>
      </c>
    </row>
    <row r="23" spans="1:6" ht="13.5" thickBot="1">
      <c r="A23" s="47" t="s">
        <v>12</v>
      </c>
      <c r="B23" s="49"/>
      <c r="C23" s="48"/>
      <c r="D23" s="48">
        <f>SUM(D19:D22)</f>
        <v>3</v>
      </c>
      <c r="E23" s="48"/>
      <c r="F23" s="56">
        <f>SUM(F19:F22)</f>
        <v>0</v>
      </c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  <row r="26" spans="1:6">
      <c r="A26" s="43" t="s">
        <v>102</v>
      </c>
      <c r="B26" s="13"/>
      <c r="C26" s="10"/>
      <c r="D26" s="10"/>
      <c r="E26" s="10"/>
      <c r="F26" s="204"/>
    </row>
    <row r="27" spans="1:6">
      <c r="A27" s="163" t="s">
        <v>54</v>
      </c>
      <c r="B27" s="164" t="s">
        <v>55</v>
      </c>
      <c r="C27" s="163" t="s">
        <v>0</v>
      </c>
      <c r="D27" s="163" t="s">
        <v>1</v>
      </c>
      <c r="E27" s="163" t="s">
        <v>8</v>
      </c>
      <c r="F27" s="163" t="s">
        <v>36</v>
      </c>
    </row>
    <row r="28" spans="1:6">
      <c r="A28" s="211">
        <v>1</v>
      </c>
      <c r="B28" s="23" t="s">
        <v>363</v>
      </c>
      <c r="C28" s="211" t="s">
        <v>4</v>
      </c>
      <c r="D28" s="211">
        <v>2</v>
      </c>
      <c r="E28" s="211"/>
      <c r="F28" s="211">
        <f>D28*E28</f>
        <v>0</v>
      </c>
    </row>
    <row r="29" spans="1:6">
      <c r="A29" s="211">
        <v>2</v>
      </c>
      <c r="B29" s="23" t="s">
        <v>364</v>
      </c>
      <c r="C29" s="211" t="s">
        <v>4</v>
      </c>
      <c r="D29" s="211">
        <v>5</v>
      </c>
      <c r="E29" s="211"/>
      <c r="F29" s="211">
        <f>D29*E29</f>
        <v>0</v>
      </c>
    </row>
    <row r="30" spans="1:6" ht="13.5" thickBot="1">
      <c r="A30" s="212">
        <v>3</v>
      </c>
      <c r="B30" s="24" t="s">
        <v>365</v>
      </c>
      <c r="C30" s="212" t="s">
        <v>4</v>
      </c>
      <c r="D30" s="212">
        <v>1</v>
      </c>
      <c r="E30" s="212"/>
      <c r="F30" s="211">
        <f>D30*E30</f>
        <v>0</v>
      </c>
    </row>
    <row r="31" spans="1:6" ht="13.5" thickBot="1">
      <c r="A31" s="47" t="s">
        <v>12</v>
      </c>
      <c r="B31" s="49"/>
      <c r="C31" s="48"/>
      <c r="D31" s="48">
        <f>SUM(D28:D30)</f>
        <v>8</v>
      </c>
      <c r="E31" s="48"/>
      <c r="F31" s="56">
        <f>SUM(F28:F30)</f>
        <v>0</v>
      </c>
    </row>
    <row r="32" spans="1:6">
      <c r="A32" s="126"/>
      <c r="B32" s="126"/>
      <c r="C32" s="126"/>
      <c r="D32" s="126"/>
      <c r="E32" s="126"/>
      <c r="F32" s="126"/>
    </row>
    <row r="33" spans="1:6">
      <c r="A33" s="43" t="s">
        <v>366</v>
      </c>
      <c r="B33" s="13"/>
      <c r="C33" s="10"/>
      <c r="D33" s="10"/>
      <c r="E33" s="10"/>
      <c r="F33" s="204"/>
    </row>
    <row r="34" spans="1:6">
      <c r="A34" s="163" t="s">
        <v>54</v>
      </c>
      <c r="B34" s="164" t="s">
        <v>55</v>
      </c>
      <c r="C34" s="163" t="s">
        <v>0</v>
      </c>
      <c r="D34" s="163" t="s">
        <v>1</v>
      </c>
      <c r="E34" s="163" t="s">
        <v>8</v>
      </c>
      <c r="F34" s="163" t="s">
        <v>36</v>
      </c>
    </row>
    <row r="35" spans="1:6" ht="13.5" thickBot="1">
      <c r="A35" s="211">
        <v>1</v>
      </c>
      <c r="B35" s="23" t="s">
        <v>367</v>
      </c>
      <c r="C35" s="211" t="s">
        <v>4</v>
      </c>
      <c r="D35" s="211">
        <v>1</v>
      </c>
      <c r="E35" s="211"/>
      <c r="F35" s="211">
        <f>D35*E35</f>
        <v>0</v>
      </c>
    </row>
    <row r="36" spans="1:6" ht="13.5" thickBot="1">
      <c r="A36" s="47" t="s">
        <v>12</v>
      </c>
      <c r="B36" s="49"/>
      <c r="C36" s="48"/>
      <c r="D36" s="48">
        <f>SUM(D33:D35)</f>
        <v>1</v>
      </c>
      <c r="E36" s="48"/>
      <c r="F36" s="56">
        <f>SUM(F33:F35)</f>
        <v>0</v>
      </c>
    </row>
    <row r="37" spans="1:6">
      <c r="A37" s="126"/>
      <c r="B37" s="126"/>
      <c r="C37" s="126"/>
      <c r="D37" s="126"/>
      <c r="E37" s="126"/>
      <c r="F37" s="126"/>
    </row>
    <row r="38" spans="1:6">
      <c r="A38" s="3" t="s">
        <v>211</v>
      </c>
      <c r="B38" s="13"/>
      <c r="C38" s="10"/>
      <c r="D38" s="10"/>
      <c r="E38" s="10"/>
      <c r="F38" s="204"/>
    </row>
    <row r="39" spans="1:6" ht="13.5" thickBot="1">
      <c r="A39" s="68" t="s">
        <v>54</v>
      </c>
      <c r="B39" s="69" t="s">
        <v>55</v>
      </c>
      <c r="C39" s="68" t="s">
        <v>0</v>
      </c>
      <c r="D39" s="68" t="s">
        <v>1</v>
      </c>
      <c r="E39" s="68" t="s">
        <v>8</v>
      </c>
      <c r="F39" s="68" t="s">
        <v>36</v>
      </c>
    </row>
    <row r="40" spans="1:6">
      <c r="A40" s="22">
        <v>1</v>
      </c>
      <c r="B40" s="174" t="s">
        <v>213</v>
      </c>
      <c r="C40" s="176" t="s">
        <v>4</v>
      </c>
      <c r="D40" s="175">
        <v>1</v>
      </c>
      <c r="E40" s="175"/>
      <c r="F40" s="213">
        <f>+D40*E40</f>
        <v>0</v>
      </c>
    </row>
    <row r="41" spans="1:6" ht="13.5" thickBot="1">
      <c r="A41" s="117">
        <v>2</v>
      </c>
      <c r="B41" s="115" t="s">
        <v>212</v>
      </c>
      <c r="C41" s="116" t="s">
        <v>4</v>
      </c>
      <c r="D41" s="116">
        <v>1</v>
      </c>
      <c r="E41" s="213"/>
      <c r="F41" s="213">
        <f>+D41*E41</f>
        <v>0</v>
      </c>
    </row>
    <row r="42" spans="1:6" ht="13.5" thickBot="1">
      <c r="A42" s="47" t="s">
        <v>12</v>
      </c>
      <c r="B42" s="95"/>
      <c r="C42" s="96"/>
      <c r="D42" s="96"/>
      <c r="E42" s="96"/>
      <c r="F42" s="50">
        <f>SUM(F40:F41)</f>
        <v>0</v>
      </c>
    </row>
    <row r="43" spans="1:6">
      <c r="A43" s="126"/>
      <c r="B43" s="126"/>
      <c r="C43" s="126"/>
      <c r="D43" s="126"/>
      <c r="E43" s="126"/>
      <c r="F43" s="126"/>
    </row>
    <row r="44" spans="1:6">
      <c r="A44" s="126"/>
      <c r="B44" s="126"/>
      <c r="C44" s="126"/>
      <c r="D44" s="126"/>
      <c r="E44" s="126"/>
      <c r="F44" s="126"/>
    </row>
    <row r="45" spans="1:6">
      <c r="A45" s="3" t="s">
        <v>44</v>
      </c>
      <c r="B45" s="3"/>
      <c r="C45" s="4"/>
      <c r="D45" s="4"/>
      <c r="E45" s="4"/>
      <c r="F45" s="4"/>
    </row>
    <row r="46" spans="1:6" ht="13.5" thickBot="1">
      <c r="A46" s="139" t="s">
        <v>54</v>
      </c>
      <c r="B46" s="165" t="s">
        <v>55</v>
      </c>
      <c r="C46" s="139" t="s">
        <v>0</v>
      </c>
      <c r="D46" s="139" t="s">
        <v>1</v>
      </c>
      <c r="E46" s="139" t="s">
        <v>8</v>
      </c>
      <c r="F46" s="139" t="s">
        <v>36</v>
      </c>
    </row>
    <row r="47" spans="1:6">
      <c r="A47" s="22">
        <v>1</v>
      </c>
      <c r="B47" s="31" t="s">
        <v>283</v>
      </c>
      <c r="C47" s="30" t="s">
        <v>6</v>
      </c>
      <c r="D47" s="30">
        <v>0.7</v>
      </c>
      <c r="E47" s="19"/>
      <c r="F47" s="58">
        <f>D47*E47</f>
        <v>0</v>
      </c>
    </row>
    <row r="48" spans="1:6" ht="13.5" thickBot="1">
      <c r="A48" s="45">
        <v>2</v>
      </c>
      <c r="B48" s="24" t="s">
        <v>284</v>
      </c>
      <c r="C48" s="45" t="s">
        <v>6</v>
      </c>
      <c r="D48" s="45">
        <f>D47</f>
        <v>0.7</v>
      </c>
      <c r="E48" s="45"/>
      <c r="F48" s="61">
        <f>D48*E48</f>
        <v>0</v>
      </c>
    </row>
    <row r="49" spans="1:6" ht="13.5" thickBot="1">
      <c r="A49" s="25" t="s">
        <v>12</v>
      </c>
      <c r="B49" s="51"/>
      <c r="C49" s="26"/>
      <c r="D49" s="26"/>
      <c r="E49" s="166"/>
      <c r="F49" s="50">
        <f>SUM(F47:F48)</f>
        <v>0</v>
      </c>
    </row>
    <row r="50" spans="1:6" ht="13.5" thickBot="1">
      <c r="A50" s="25"/>
      <c r="B50" s="51"/>
      <c r="C50" s="26"/>
      <c r="D50" s="26"/>
      <c r="E50" s="26"/>
      <c r="F50" s="50"/>
    </row>
    <row r="51" spans="1:6" ht="15.75" thickBot="1">
      <c r="A51" s="200" t="s">
        <v>267</v>
      </c>
      <c r="B51" s="127"/>
      <c r="C51" s="127"/>
      <c r="D51" s="127"/>
      <c r="E51" s="127"/>
      <c r="F51" s="201">
        <f>SUM(F49,F42,F36,F31,F23,F14,F8)</f>
        <v>0</v>
      </c>
    </row>
  </sheetData>
  <phoneticPr fontId="11" type="noConversion"/>
  <printOptions horizontalCentered="1"/>
  <pageMargins left="0.70866141732283472" right="0.70866141732283472" top="0.78740157480314965" bottom="0.78740157480314965" header="0.31496062992125984" footer="0.31496062992125984"/>
  <pageSetup paperSize="260" scale="95" fitToHeight="2" orientation="landscape" horizontalDpi="4294967295" verticalDpi="300" r:id="rId1"/>
  <rowBreaks count="1" manualBreakCount="1">
    <brk id="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G16"/>
  <sheetViews>
    <sheetView tabSelected="1" view="pageBreakPreview" zoomScale="95" zoomScaleSheetLayoutView="95" workbookViewId="0">
      <selection activeCell="C11" sqref="C11"/>
    </sheetView>
  </sheetViews>
  <sheetFormatPr defaultRowHeight="12.75"/>
  <cols>
    <col min="1" max="1" width="51.140625" customWidth="1"/>
    <col min="6" max="6" width="35" customWidth="1"/>
  </cols>
  <sheetData>
    <row r="1" spans="1:7" ht="15">
      <c r="A1" s="103" t="s">
        <v>368</v>
      </c>
      <c r="B1" s="12"/>
      <c r="C1" s="5"/>
      <c r="D1" s="5"/>
      <c r="E1" s="5"/>
      <c r="F1" s="5"/>
      <c r="G1" s="5"/>
    </row>
    <row r="2" spans="1:7" ht="15">
      <c r="A2" s="57"/>
      <c r="B2" s="12"/>
      <c r="C2" s="5"/>
      <c r="D2" s="5"/>
      <c r="E2" s="5"/>
      <c r="F2" s="5"/>
      <c r="G2" s="5"/>
    </row>
    <row r="3" spans="1:7" ht="18">
      <c r="A3" s="143" t="s">
        <v>51</v>
      </c>
      <c r="B3" s="6"/>
      <c r="C3" s="6"/>
      <c r="D3" s="6"/>
      <c r="E3" s="6"/>
      <c r="F3" s="6"/>
    </row>
    <row r="4" spans="1:7">
      <c r="A4" s="2"/>
      <c r="B4" s="6"/>
      <c r="C4" s="6"/>
      <c r="D4" s="6"/>
      <c r="E4" s="6"/>
      <c r="F4" s="6"/>
    </row>
    <row r="5" spans="1:7">
      <c r="A5" s="64" t="s">
        <v>3</v>
      </c>
      <c r="B5" s="65"/>
      <c r="C5" s="65"/>
      <c r="D5" s="65"/>
      <c r="E5" s="65"/>
      <c r="F5" s="66">
        <f>ods!H39</f>
        <v>0</v>
      </c>
    </row>
    <row r="6" spans="1:7">
      <c r="A6" s="64" t="s">
        <v>7</v>
      </c>
      <c r="B6" s="65"/>
      <c r="C6" s="65"/>
      <c r="D6" s="65"/>
      <c r="E6" s="65"/>
      <c r="F6" s="66">
        <f>taxony!H58</f>
        <v>0</v>
      </c>
    </row>
    <row r="7" spans="1:7">
      <c r="A7" s="64" t="s">
        <v>10</v>
      </c>
      <c r="B7" s="65"/>
      <c r="C7" s="65"/>
      <c r="D7" s="65"/>
      <c r="E7" s="65"/>
      <c r="F7" s="66">
        <f>Pěst.Op.!F51</f>
        <v>0</v>
      </c>
    </row>
    <row r="8" spans="1:7">
      <c r="A8" s="73" t="s">
        <v>9</v>
      </c>
      <c r="B8" s="74"/>
      <c r="C8" s="74"/>
      <c r="D8" s="74"/>
      <c r="E8" s="74"/>
      <c r="F8" s="75">
        <f>PRÁCE!H120</f>
        <v>0</v>
      </c>
    </row>
    <row r="9" spans="1:7">
      <c r="A9" s="76" t="s">
        <v>11</v>
      </c>
      <c r="B9" s="62"/>
      <c r="C9" s="62"/>
      <c r="D9" s="62"/>
      <c r="E9" s="62"/>
      <c r="F9" s="77">
        <f>Materiál!G18</f>
        <v>0</v>
      </c>
    </row>
    <row r="10" spans="1:7">
      <c r="A10" s="221" t="s">
        <v>12</v>
      </c>
      <c r="B10" s="217"/>
      <c r="C10" s="217"/>
      <c r="D10" s="217"/>
      <c r="E10" s="217"/>
      <c r="F10" s="218">
        <f>SUM(F5:F9)</f>
        <v>0</v>
      </c>
    </row>
    <row r="11" spans="1:7">
      <c r="A11" s="64" t="s">
        <v>13</v>
      </c>
      <c r="B11" s="65"/>
      <c r="C11" s="65"/>
      <c r="D11" s="65"/>
      <c r="E11" s="65"/>
      <c r="F11" s="66">
        <f>F10/100*5</f>
        <v>0</v>
      </c>
    </row>
    <row r="12" spans="1:7">
      <c r="A12" s="64" t="s">
        <v>388</v>
      </c>
      <c r="B12" s="65"/>
      <c r="C12" s="65"/>
      <c r="D12" s="65"/>
      <c r="E12" s="65"/>
      <c r="F12" s="66">
        <f>VRN!F8</f>
        <v>0</v>
      </c>
    </row>
    <row r="13" spans="1:7" ht="13.5" thickBot="1">
      <c r="A13" s="219" t="s">
        <v>379</v>
      </c>
      <c r="B13" s="220"/>
      <c r="C13" s="220"/>
      <c r="D13" s="220"/>
      <c r="E13" s="220"/>
      <c r="F13" s="222">
        <f>VRN!F15</f>
        <v>0</v>
      </c>
    </row>
    <row r="14" spans="1:7" ht="13.5" thickBot="1">
      <c r="A14" s="47" t="s">
        <v>14</v>
      </c>
      <c r="B14" s="51"/>
      <c r="C14" s="51"/>
      <c r="D14" s="51"/>
      <c r="E14" s="51"/>
      <c r="F14" s="80">
        <f>F10+F11+F12+F13</f>
        <v>0</v>
      </c>
    </row>
    <row r="15" spans="1:7" ht="13.5" thickBot="1">
      <c r="A15" s="78" t="s">
        <v>378</v>
      </c>
      <c r="B15" s="72"/>
      <c r="C15" s="72"/>
      <c r="D15" s="72"/>
      <c r="E15" s="72"/>
      <c r="F15" s="79">
        <f>F14/100*21</f>
        <v>0</v>
      </c>
    </row>
    <row r="16" spans="1:7" ht="18.75" thickBot="1">
      <c r="A16" s="214" t="s">
        <v>15</v>
      </c>
      <c r="B16" s="215"/>
      <c r="C16" s="215"/>
      <c r="D16" s="215"/>
      <c r="E16" s="215"/>
      <c r="F16" s="216">
        <f>F14+F15</f>
        <v>0</v>
      </c>
    </row>
  </sheetData>
  <phoneticPr fontId="11" type="noConversion"/>
  <printOptions horizontalCentered="1"/>
  <pageMargins left="0.70866141732283472" right="0.70866141732283472" top="0.78740157480314965" bottom="0.78740157480314965" header="0.31496062992125984" footer="0.31496062992125984"/>
  <pageSetup paperSize="260" orientation="landscape" horizontalDpi="4294967295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E12" sqref="E12:E14"/>
    </sheetView>
  </sheetViews>
  <sheetFormatPr defaultRowHeight="12.75"/>
  <cols>
    <col min="1" max="1" width="5.28515625" customWidth="1"/>
    <col min="2" max="2" width="62.85546875" customWidth="1"/>
    <col min="4" max="4" width="14.85546875" customWidth="1"/>
    <col min="5" max="5" width="14.28515625" customWidth="1"/>
    <col min="6" max="6" width="23.140625" customWidth="1"/>
  </cols>
  <sheetData>
    <row r="1" spans="1:6" ht="15">
      <c r="A1" s="103" t="s">
        <v>368</v>
      </c>
      <c r="B1" s="12"/>
      <c r="C1" s="5"/>
      <c r="D1" s="5"/>
      <c r="E1" s="5"/>
      <c r="F1" s="5"/>
    </row>
    <row r="2" spans="1:6" ht="15">
      <c r="A2" s="57"/>
      <c r="B2" s="12"/>
      <c r="C2" s="5"/>
      <c r="D2" s="5"/>
      <c r="E2" s="5"/>
      <c r="F2" s="5"/>
    </row>
    <row r="3" spans="1:6" ht="18">
      <c r="A3" s="143" t="s">
        <v>383</v>
      </c>
      <c r="B3" s="4"/>
      <c r="C3" s="4"/>
      <c r="D3" s="4"/>
      <c r="E3" s="4"/>
      <c r="F3" s="4"/>
    </row>
    <row r="4" spans="1:6" ht="13.5" thickBot="1">
      <c r="A4" s="39" t="s">
        <v>31</v>
      </c>
      <c r="B4" s="40" t="s">
        <v>47</v>
      </c>
      <c r="C4" s="39" t="s">
        <v>0</v>
      </c>
      <c r="D4" s="39" t="s">
        <v>1</v>
      </c>
      <c r="E4" s="39" t="s">
        <v>8</v>
      </c>
      <c r="F4" s="39" t="s">
        <v>36</v>
      </c>
    </row>
    <row r="5" spans="1:6">
      <c r="A5" s="30">
        <v>1</v>
      </c>
      <c r="B5" s="31" t="s">
        <v>404</v>
      </c>
      <c r="C5" s="59" t="s">
        <v>4</v>
      </c>
      <c r="D5" s="30">
        <v>1</v>
      </c>
      <c r="E5" s="30"/>
      <c r="F5" s="30">
        <f>D5*E5</f>
        <v>0</v>
      </c>
    </row>
    <row r="6" spans="1:6">
      <c r="A6" s="36" t="s">
        <v>48</v>
      </c>
      <c r="B6" s="31" t="s">
        <v>380</v>
      </c>
      <c r="C6" s="19" t="s">
        <v>4</v>
      </c>
      <c r="D6" s="30">
        <v>1</v>
      </c>
      <c r="E6" s="19"/>
      <c r="F6" s="30">
        <f>D6*E6</f>
        <v>0</v>
      </c>
    </row>
    <row r="7" spans="1:6" ht="13.5" thickBot="1">
      <c r="A7" s="19">
        <v>3</v>
      </c>
      <c r="B7" s="31" t="s">
        <v>381</v>
      </c>
      <c r="C7" s="36" t="s">
        <v>4</v>
      </c>
      <c r="D7" s="30">
        <v>1</v>
      </c>
      <c r="E7" s="19"/>
      <c r="F7" s="30">
        <f>D7*E7</f>
        <v>0</v>
      </c>
    </row>
    <row r="8" spans="1:6" ht="15.75" thickBot="1">
      <c r="A8" s="196" t="s">
        <v>386</v>
      </c>
      <c r="B8" s="197"/>
      <c r="C8" s="198"/>
      <c r="D8" s="198"/>
      <c r="E8" s="198"/>
      <c r="F8" s="199">
        <f>SUM(F5:F7)</f>
        <v>0</v>
      </c>
    </row>
    <row r="10" spans="1:6" ht="18">
      <c r="A10" s="143" t="s">
        <v>384</v>
      </c>
      <c r="B10" s="4"/>
      <c r="C10" s="4"/>
      <c r="D10" s="4"/>
      <c r="E10" s="4"/>
      <c r="F10" s="4"/>
    </row>
    <row r="11" spans="1:6" ht="13.5" thickBot="1">
      <c r="A11" s="39" t="s">
        <v>31</v>
      </c>
      <c r="B11" s="40" t="s">
        <v>47</v>
      </c>
      <c r="C11" s="39" t="s">
        <v>0</v>
      </c>
      <c r="D11" s="39" t="s">
        <v>1</v>
      </c>
      <c r="E11" s="39" t="s">
        <v>8</v>
      </c>
      <c r="F11" s="39" t="s">
        <v>36</v>
      </c>
    </row>
    <row r="12" spans="1:6">
      <c r="A12" s="30">
        <v>1</v>
      </c>
      <c r="B12" s="37" t="s">
        <v>405</v>
      </c>
      <c r="C12" s="59" t="s">
        <v>4</v>
      </c>
      <c r="D12" s="30">
        <v>1</v>
      </c>
      <c r="E12" s="30"/>
      <c r="F12" s="30">
        <f>D12*E12</f>
        <v>0</v>
      </c>
    </row>
    <row r="13" spans="1:6">
      <c r="A13" s="36" t="s">
        <v>48</v>
      </c>
      <c r="B13" s="37" t="s">
        <v>382</v>
      </c>
      <c r="C13" s="19" t="s">
        <v>4</v>
      </c>
      <c r="D13" s="30">
        <v>1</v>
      </c>
      <c r="E13" s="19"/>
      <c r="F13" s="30">
        <f>D13*E13</f>
        <v>0</v>
      </c>
    </row>
    <row r="14" spans="1:6" ht="13.5" thickBot="1">
      <c r="A14" s="19">
        <v>3</v>
      </c>
      <c r="B14" s="37" t="s">
        <v>385</v>
      </c>
      <c r="C14" s="36" t="s">
        <v>4</v>
      </c>
      <c r="D14" s="30">
        <v>1</v>
      </c>
      <c r="E14" s="19"/>
      <c r="F14" s="30">
        <f>D14*E14</f>
        <v>0</v>
      </c>
    </row>
    <row r="15" spans="1:6" ht="15.75" thickBot="1">
      <c r="A15" s="196" t="s">
        <v>387</v>
      </c>
      <c r="B15" s="197"/>
      <c r="C15" s="198"/>
      <c r="D15" s="198"/>
      <c r="E15" s="198"/>
      <c r="F15" s="199">
        <f>SUM(F12:F14)</f>
        <v>0</v>
      </c>
    </row>
  </sheetData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taxony</vt:lpstr>
      <vt:lpstr>ods</vt:lpstr>
      <vt:lpstr>Materiál</vt:lpstr>
      <vt:lpstr>PRÁCE</vt:lpstr>
      <vt:lpstr>Pěst.Op.</vt:lpstr>
      <vt:lpstr>Celkem</vt:lpstr>
      <vt:lpstr>VRN</vt:lpstr>
      <vt:lpstr>Materiál!Oblast_tisku</vt:lpstr>
      <vt:lpstr>taxony!Oblast_tisku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konig</dc:creator>
  <cp:lastModifiedBy>leontynka</cp:lastModifiedBy>
  <cp:lastPrinted>2013-09-04T13:50:47Z</cp:lastPrinted>
  <dcterms:created xsi:type="dcterms:W3CDTF">2010-08-30T09:14:54Z</dcterms:created>
  <dcterms:modified xsi:type="dcterms:W3CDTF">2013-09-17T11:28:17Z</dcterms:modified>
</cp:coreProperties>
</file>