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lan/NAS_FVEvelke/Město Šumperk/ZŠ_MŠ Šumavská (6)/04_Dokumentace DVZ/"/>
    </mc:Choice>
  </mc:AlternateContent>
  <xr:revisionPtr revIDLastSave="0" documentId="13_ncr:1_{DF2773F5-1B62-F14B-AF1D-29A651BCB8A8}" xr6:coauthVersionLast="47" xr6:coauthVersionMax="47" xr10:uidLastSave="{00000000-0000-0000-0000-000000000000}"/>
  <bookViews>
    <workbookView xWindow="0" yWindow="760" windowWidth="31000" windowHeight="19600" activeTab="1" xr2:uid="{00000000-000D-0000-FFFF-FFFF00000000}"/>
  </bookViews>
  <sheets>
    <sheet name="Pokyny pro vyplnění" sheetId="11" r:id="rId1"/>
    <sheet name="Krycí list" sheetId="1" r:id="rId2"/>
    <sheet name="VzorPolozky" sheetId="10" state="hidden" r:id="rId3"/>
    <sheet name="001 FVE" sheetId="12" r:id="rId4"/>
    <sheet name="002 Propojení" sheetId="13" r:id="rId5"/>
    <sheet name="003 BESS" sheetId="14" r:id="rId6"/>
  </sheets>
  <externalReferences>
    <externalReference r:id="rId7"/>
  </externalReferences>
  <definedNames>
    <definedName name="CelkemDPHVypocet" localSheetId="1">'Krycí list'!#REF!</definedName>
    <definedName name="CenaCelkem">'Krycí list'!$G$25</definedName>
    <definedName name="CenaCelkemBezDPH">'Krycí list'!$G$24</definedName>
    <definedName name="CenaCelkemVypocet" localSheetId="1">'Krycí list'!#REF!</definedName>
    <definedName name="cisloobjektu">'Krycí list'!$D$3</definedName>
    <definedName name="CisloRozpoctu">'[1]Krycí list'!$C$2</definedName>
    <definedName name="CisloStavby" localSheetId="1">'Krycí list'!$D$2</definedName>
    <definedName name="cislostavby">'[1]Krycí list'!$A$7</definedName>
    <definedName name="CisloStavebnihoRozpoctu">'Krycí list'!$D$4</definedName>
    <definedName name="dadresa">'Krycí list'!$D$12:$G$12</definedName>
    <definedName name="DIČ" localSheetId="1">'Krycí list'!$I$12</definedName>
    <definedName name="dmisto">'Krycí list'!$E$13:$G$13</definedName>
    <definedName name="DPHSni">'Krycí list'!#REF!</definedName>
    <definedName name="DPHZakl">'Krycí list'!$G$22</definedName>
    <definedName name="dpsc" localSheetId="1">'Krycí list'!$D$13</definedName>
    <definedName name="IČO" localSheetId="1">'Krycí list'!$I$11</definedName>
    <definedName name="Mena">'Krycí list'!$J$25</definedName>
    <definedName name="MistoStavby">'Krycí list'!$D$4</definedName>
    <definedName name="nazevobjektu">'Krycí list'!$E$3</definedName>
    <definedName name="NazevRozpoctu">'[1]Krycí list'!$D$2</definedName>
    <definedName name="NazevStavby" localSheetId="1">'Krycí list'!$E$2</definedName>
    <definedName name="nazevstavby">'[1]Krycí list'!$C$7</definedName>
    <definedName name="NazevStavebnihoRozpoctu">'Krycí list'!$E$4</definedName>
    <definedName name="_xlnm.Print_Titles" localSheetId="3">'001 FVE'!$1:$6</definedName>
    <definedName name="_xlnm.Print_Titles" localSheetId="4">'002 Propojení'!$1:$6</definedName>
    <definedName name="_xlnm.Print_Titles" localSheetId="5">'003 BESS'!$1:$6</definedName>
    <definedName name="oadresa">'Krycí list'!$D$6</definedName>
    <definedName name="Objednatel" localSheetId="1">'Krycí list'!$D$5</definedName>
    <definedName name="Objekt" localSheetId="1">'Krycí list'!#REF!</definedName>
    <definedName name="_xlnm.Print_Area" localSheetId="3">'001 FVE'!$A$1:$H$102</definedName>
    <definedName name="_xlnm.Print_Area" localSheetId="4">'002 Propojení'!$A$1:$G$102</definedName>
    <definedName name="_xlnm.Print_Area" localSheetId="5">'003 BESS'!$A$1:$G$12</definedName>
    <definedName name="_xlnm.Print_Area" localSheetId="1">'Krycí list'!$A$1:$J$44</definedName>
    <definedName name="odic" localSheetId="1">'Krycí list'!$I$6</definedName>
    <definedName name="oico" localSheetId="1">'Krycí list'!$I$5</definedName>
    <definedName name="omisto" localSheetId="1">'Krycí list'!$E$7</definedName>
    <definedName name="onazev" localSheetId="1">'Krycí list'!$D$6</definedName>
    <definedName name="opsc" localSheetId="1">'Krycí list'!$D$7</definedName>
    <definedName name="padresa">'Krycí list'!$D$9</definedName>
    <definedName name="pdic">'Krycí list'!$I$9</definedName>
    <definedName name="pico">'Krycí list'!$I$8</definedName>
    <definedName name="pmisto">'Krycí list'!$E$10</definedName>
    <definedName name="PocetMJ">#REF!</definedName>
    <definedName name="PoptavkaID">'Krycí list'!$A$1</definedName>
    <definedName name="pPSC">'Krycí list'!$D$10</definedName>
    <definedName name="Projektant">'Krycí list'!$D$8</definedName>
    <definedName name="SazbaDPH1" localSheetId="1">'Krycí list'!#REF!</definedName>
    <definedName name="SazbaDPH1">'[1]Krycí list'!$C$30</definedName>
    <definedName name="SazbaDPH2" localSheetId="1">'Krycí list'!$E$21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'Krycí list'!$D$14</definedName>
    <definedName name="Z_B7E7C763_C459_487D_8ABA_5CFDDFBD5A84_.wvu.Cols" localSheetId="1" hidden="1">'Krycí list'!$A:$A</definedName>
    <definedName name="Z_B7E7C763_C459_487D_8ABA_5CFDDFBD5A84_.wvu.PrintArea" localSheetId="1" hidden="1">'Krycí list'!$B$1:$J$32</definedName>
    <definedName name="ZakladDPHSni">'Krycí list'!#REF!</definedName>
    <definedName name="ZakladDPHSniVypocet" localSheetId="1">'Krycí list'!#REF!</definedName>
    <definedName name="ZakladDPHZakl">'Krycí list'!$G$21</definedName>
    <definedName name="ZakladDPHZaklVypocet" localSheetId="1">'Krycí list'!#REF!</definedName>
    <definedName name="ZaObjednatele">'Krycí list'!$G$30</definedName>
    <definedName name="Zaokrouhleni">'Krycí list'!$G$23</definedName>
    <definedName name="ZaZhotovitele">'Krycí list'!$D$30</definedName>
    <definedName name="Zhotovitel">'Krycí list'!$D$11:$G$11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4" l="1"/>
  <c r="G14" i="14"/>
  <c r="G13" i="14"/>
  <c r="E68" i="12"/>
  <c r="E67" i="12"/>
  <c r="G62" i="12"/>
  <c r="G61" i="12"/>
  <c r="E32" i="12"/>
  <c r="E78" i="12" l="1"/>
  <c r="E70" i="12"/>
  <c r="E66" i="12"/>
  <c r="E69" i="12" s="1"/>
  <c r="E46" i="12"/>
  <c r="E33" i="12"/>
  <c r="E31" i="12"/>
  <c r="E30" i="12"/>
  <c r="E11" i="12"/>
  <c r="G12" i="14" l="1"/>
  <c r="G11" i="14"/>
  <c r="G10" i="14"/>
  <c r="G9" i="14"/>
  <c r="G8" i="14"/>
  <c r="G117" i="13"/>
  <c r="G116" i="13"/>
  <c r="G115" i="13"/>
  <c r="G109" i="13"/>
  <c r="G108" i="13" s="1"/>
  <c r="G114" i="13"/>
  <c r="G113" i="13"/>
  <c r="G112" i="13"/>
  <c r="G111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5" i="13"/>
  <c r="G50" i="13"/>
  <c r="G51" i="13"/>
  <c r="G53" i="13"/>
  <c r="G54" i="13"/>
  <c r="G55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8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16" i="13"/>
  <c r="G12" i="13"/>
  <c r="G11" i="13"/>
  <c r="G15" i="14" l="1"/>
  <c r="H43" i="1" s="1"/>
  <c r="I18" i="1" s="1"/>
  <c r="G110" i="13"/>
  <c r="H42" i="1" s="1"/>
  <c r="G14" i="13"/>
  <c r="G57" i="13"/>
  <c r="G56" i="13" s="1"/>
  <c r="G52" i="13"/>
  <c r="G10" i="13"/>
  <c r="G7" i="13"/>
  <c r="H40" i="1" s="1"/>
  <c r="G13" i="13" l="1"/>
  <c r="G9" i="13" s="1"/>
  <c r="G118" i="13" l="1"/>
  <c r="H41" i="1"/>
  <c r="I17" i="1" s="1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3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94" i="12"/>
  <c r="G95" i="12"/>
  <c r="G96" i="12"/>
  <c r="G97" i="12"/>
  <c r="G98" i="12"/>
  <c r="G99" i="12"/>
  <c r="G100" i="12"/>
  <c r="G101" i="12"/>
  <c r="G64" i="12" l="1"/>
  <c r="G43" i="12"/>
  <c r="G79" i="12"/>
  <c r="G93" i="12"/>
  <c r="H39" i="1" s="1"/>
  <c r="G31" i="12"/>
  <c r="G29" i="12"/>
  <c r="G30" i="12"/>
  <c r="G32" i="12"/>
  <c r="G33" i="12"/>
  <c r="G34" i="12"/>
  <c r="G35" i="12"/>
  <c r="G36" i="12"/>
  <c r="G37" i="12"/>
  <c r="G38" i="12"/>
  <c r="G39" i="12"/>
  <c r="G40" i="12"/>
  <c r="G41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8" i="12"/>
  <c r="G42" i="12" l="1"/>
  <c r="H38" i="1" s="1"/>
  <c r="G8" i="12"/>
  <c r="G27" i="12"/>
  <c r="G7" i="12" l="1"/>
  <c r="H37" i="1" s="1"/>
  <c r="H44" i="1" s="1"/>
  <c r="J24" i="1"/>
  <c r="J22" i="1"/>
  <c r="J21" i="1"/>
  <c r="J23" i="1"/>
  <c r="E22" i="1"/>
  <c r="I16" i="1" l="1"/>
  <c r="J43" i="1"/>
  <c r="G102" i="12"/>
  <c r="I19" i="1" l="1"/>
  <c r="G21" i="1" s="1"/>
  <c r="J38" i="1" l="1"/>
  <c r="J41" i="1"/>
  <c r="J42" i="1"/>
  <c r="J39" i="1"/>
  <c r="J40" i="1"/>
  <c r="J37" i="1"/>
  <c r="A21" i="1"/>
  <c r="G24" i="1"/>
  <c r="J44" i="1" l="1"/>
  <c r="A22" i="1"/>
  <c r="G22" i="1"/>
  <c r="G25" i="1" l="1"/>
  <c r="G23" i="1" s="1"/>
  <c r="A23" i="1"/>
  <c r="A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rgb="FF000000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rgb="FF000000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rgb="FF000000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rgb="FF000000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rgb="FF000000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rgb="FF000000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WORK</author>
  </authors>
  <commentList>
    <comment ref="H6" authorId="0" shapeId="0" xr:uid="{64250DE3-BC69-AA4B-A200-D7DABFEC1361}">
      <text>
        <r>
          <rPr>
            <sz val="9"/>
            <color rgb="FF000000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</commentList>
</comments>
</file>

<file path=xl/sharedStrings.xml><?xml version="1.0" encoding="utf-8"?>
<sst xmlns="http://schemas.openxmlformats.org/spreadsheetml/2006/main" count="813" uniqueCount="385">
  <si>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</si>
  <si>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</si>
  <si>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</si>
  <si>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</si>
  <si>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</si>
  <si>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</si>
  <si>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</si>
  <si>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</si>
  <si>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</si>
  <si>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</si>
  <si>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</si>
  <si>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</si>
  <si>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základní DPH</t>
  </si>
  <si>
    <t xml:space="preserve">Základní DPH </t>
  </si>
  <si>
    <t>Číslo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</si>
  <si>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</si>
  <si>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</si>
  <si>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</si>
  <si>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</si>
  <si>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</si>
  <si>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</si>
  <si>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</si>
  <si>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</si>
  <si>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</si>
  <si>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Celkem</t>
  </si>
  <si>
    <t>Rozpis ceny</t>
  </si>
  <si>
    <t>Rekapitulace daní</t>
  </si>
  <si>
    <t>DIČ:</t>
  </si>
  <si>
    <t>Cena celkem s DPH</t>
  </si>
  <si>
    <t>#RTSROZP#</t>
  </si>
  <si>
    <t>Pokyny pro vyplnění</t>
  </si>
  <si>
    <t>IČO:</t>
  </si>
  <si>
    <t>Zadavatel</t>
  </si>
  <si>
    <t>001</t>
  </si>
  <si>
    <t>Objekt:</t>
  </si>
  <si>
    <t>Rozpočet:</t>
  </si>
  <si>
    <t>Solar gods s.r.o.</t>
  </si>
  <si>
    <t>Město Šumperk</t>
  </si>
  <si>
    <t>Na Folimance 2155/15</t>
  </si>
  <si>
    <t>Praha</t>
  </si>
  <si>
    <t>12000</t>
  </si>
  <si>
    <t>17331501</t>
  </si>
  <si>
    <t>CZK</t>
  </si>
  <si>
    <t>Rekapitulace dílů</t>
  </si>
  <si>
    <t>Typ dílu</t>
  </si>
  <si>
    <t>1</t>
  </si>
  <si>
    <t>Fotovoltaická elektrárna</t>
  </si>
  <si>
    <t>VN</t>
  </si>
  <si>
    <t>Položkový soupis prací a dodávek</t>
  </si>
  <si>
    <t>P.č.</t>
  </si>
  <si>
    <t>Číslo položky</t>
  </si>
  <si>
    <t>Název položky</t>
  </si>
  <si>
    <t>MJ</t>
  </si>
  <si>
    <t>Množství</t>
  </si>
  <si>
    <t>Cen. soustava / platnost</t>
  </si>
  <si>
    <t>Díl:</t>
  </si>
  <si>
    <t>ks</t>
  </si>
  <si>
    <t>Indiv</t>
  </si>
  <si>
    <t>Optimizér</t>
  </si>
  <si>
    <t>Podpůrná konstrukce pro panely</t>
  </si>
  <si>
    <t>kpl</t>
  </si>
  <si>
    <t>Rozvaděč fotovoltaiky RFVE-AC</t>
  </si>
  <si>
    <t>m</t>
  </si>
  <si>
    <t>220890202R00</t>
  </si>
  <si>
    <t>Revize</t>
  </si>
  <si>
    <t>RTS 24/ II</t>
  </si>
  <si>
    <t>650011111R00</t>
  </si>
  <si>
    <t>650031623R00</t>
  </si>
  <si>
    <t>kus</t>
  </si>
  <si>
    <t>650124273RT2</t>
  </si>
  <si>
    <t>650611115R00</t>
  </si>
  <si>
    <t>Montáž nosné konstrukce fotovoltaických panelů na plochou střechu</t>
  </si>
  <si>
    <t>650612231R00</t>
  </si>
  <si>
    <t>650613127R00</t>
  </si>
  <si>
    <t>650614121R00</t>
  </si>
  <si>
    <t>2</t>
  </si>
  <si>
    <t>KRYCÍ LIST ROZPOČTU</t>
  </si>
  <si>
    <t>náměstí Míru 1</t>
  </si>
  <si>
    <t>787 01</t>
  </si>
  <si>
    <t>Šumperk</t>
  </si>
  <si>
    <t>CZ00303461</t>
  </si>
  <si>
    <t>CZ17331501</t>
  </si>
  <si>
    <t>FVE</t>
  </si>
  <si>
    <t>3</t>
  </si>
  <si>
    <t>Elektro práce</t>
  </si>
  <si>
    <t>LPS</t>
  </si>
  <si>
    <t>Montážní práce</t>
  </si>
  <si>
    <t>Požární ucpávky</t>
  </si>
  <si>
    <t>Pronájem lešení nebo plošiny</t>
  </si>
  <si>
    <t>Dopravné, likvidace odpadu, zařízení staveniště</t>
  </si>
  <si>
    <t>Koordinace stavby</t>
  </si>
  <si>
    <t>Projektová dokumentace FVE - stupeň skutečného provedení</t>
  </si>
  <si>
    <t>Připojení FVE k distribuci - UTP, místní provozní předpis, nastavení ochran</t>
  </si>
  <si>
    <t>Zaškolení obsluhy</t>
  </si>
  <si>
    <t>Zkušební provoz</t>
  </si>
  <si>
    <t>Ostatní - Neúkolované elmech. práce</t>
  </si>
  <si>
    <t>Ostatní - Doprava a přeprava materiálu, montážních techniků, koordinace</t>
  </si>
  <si>
    <t>Požární tlačítko FVE STOP vč. požárně odolného propojení</t>
  </si>
  <si>
    <t>Montáž rozváděče, do hmotnosti 50 kg</t>
  </si>
  <si>
    <t>Montáž fotovoltaických panelů na plochou střechu, krystalické panely o výkonu min. 550 Wp</t>
  </si>
  <si>
    <t>Montáž síťového střídače napětí DC/AC fotovoltaických systémů, třífázového 50000 W</t>
  </si>
  <si>
    <t>Montáž výkonového optimizeru stejnosměrného měniče napětí DC/AC, výstupní výkon nad 500 W</t>
  </si>
  <si>
    <t>Rozvaděč fotovoltaiky RFVE-DC</t>
  </si>
  <si>
    <t>DC kabely H1Z2Z2-K6</t>
  </si>
  <si>
    <t>Datové propojovací kabely FTP CAT6</t>
  </si>
  <si>
    <t>Rozvaděč pro připojení FVE R-BYPASS</t>
  </si>
  <si>
    <t>Kabelový žebřík včetně víka a veškerého spojovacího materiálu</t>
  </si>
  <si>
    <t>Konstrukce se stříškou pro střídač a DC rozvaděč</t>
  </si>
  <si>
    <t>Ostatní příslušenství a drobný materiál (svorky, lišty apod.)</t>
  </si>
  <si>
    <t>Kabelový žlab plný včetně víka a veškerého spojovacího materiálu</t>
  </si>
  <si>
    <t>Montáž konstrukce pro střídač a DC rozvaděč</t>
  </si>
  <si>
    <t>Uložení AC kabelů</t>
  </si>
  <si>
    <t>Montáž kabelových žlabů</t>
  </si>
  <si>
    <t>Uložení DC kabelů</t>
  </si>
  <si>
    <t>Kabel ekvipotenciálního pospojení CYA 16mm² / FeZn d8mm</t>
  </si>
  <si>
    <t>Montáž a uložení kabelů ekvipotenciálního pospojení</t>
  </si>
  <si>
    <t>Uložení datových kabelů</t>
  </si>
  <si>
    <t>Ve všech listech tohoto souboru můžete měnit pouze buňky s modrým pozadím. Jedná se o tyto údaje : 
- údaje o firmě v položce Zhotovitel
- jednotkové ceny položek zadané na maximálně dvě desetinná místa</t>
  </si>
  <si>
    <t>65001T</t>
  </si>
  <si>
    <t>65002T</t>
  </si>
  <si>
    <t>65003T</t>
  </si>
  <si>
    <t>65004T</t>
  </si>
  <si>
    <t>65005T</t>
  </si>
  <si>
    <t>65007T</t>
  </si>
  <si>
    <t>65008T</t>
  </si>
  <si>
    <t>65009T</t>
  </si>
  <si>
    <t>65010T</t>
  </si>
  <si>
    <t>65011T</t>
  </si>
  <si>
    <t>65012T</t>
  </si>
  <si>
    <t>65014T</t>
  </si>
  <si>
    <t>65015T</t>
  </si>
  <si>
    <t>65016T</t>
  </si>
  <si>
    <t>65017T</t>
  </si>
  <si>
    <t>65018T</t>
  </si>
  <si>
    <t>65019T</t>
  </si>
  <si>
    <t>Cena bez DPH / MJ</t>
  </si>
  <si>
    <t>005124010R</t>
  </si>
  <si>
    <t>004111020R</t>
  </si>
  <si>
    <t>hod.</t>
  </si>
  <si>
    <t>650020T</t>
  </si>
  <si>
    <t>650041112RT2</t>
  </si>
  <si>
    <t>650052316R00</t>
  </si>
  <si>
    <t>650021T</t>
  </si>
  <si>
    <t>650022T</t>
  </si>
  <si>
    <t>650023T</t>
  </si>
  <si>
    <t>Dokumentace skutečného provedení LPS</t>
  </si>
  <si>
    <t>651037</t>
  </si>
  <si>
    <t>651038</t>
  </si>
  <si>
    <t>651039</t>
  </si>
  <si>
    <t>651040</t>
  </si>
  <si>
    <t>651041</t>
  </si>
  <si>
    <t>651042</t>
  </si>
  <si>
    <t>651043</t>
  </si>
  <si>
    <t>651044</t>
  </si>
  <si>
    <t>651045</t>
  </si>
  <si>
    <t>651046</t>
  </si>
  <si>
    <t>651055</t>
  </si>
  <si>
    <t>651056</t>
  </si>
  <si>
    <t>651057</t>
  </si>
  <si>
    <t>652059</t>
  </si>
  <si>
    <t>652060</t>
  </si>
  <si>
    <t>652063</t>
  </si>
  <si>
    <t>652064</t>
  </si>
  <si>
    <t>652065</t>
  </si>
  <si>
    <t>Celkem bez DPH</t>
  </si>
  <si>
    <t>FVE ZŠ/MŠ Šumavská</t>
  </si>
  <si>
    <t>1.1</t>
  </si>
  <si>
    <t>1.2</t>
  </si>
  <si>
    <t>Fotovoltaická elektrárna - část MŠ Šumavská</t>
  </si>
  <si>
    <t>Fotovoltaická elektrárna - část ZŠ Šumavská</t>
  </si>
  <si>
    <t>2.1</t>
  </si>
  <si>
    <t>2.2</t>
  </si>
  <si>
    <t>2.3</t>
  </si>
  <si>
    <t>001-1</t>
  </si>
  <si>
    <t>001-2</t>
  </si>
  <si>
    <t>001-3</t>
  </si>
  <si>
    <t>Město Šumperk MIKROGRID rozvody NN</t>
  </si>
  <si>
    <t>Projektové a průzkumné práce</t>
  </si>
  <si>
    <t>Projektová dokumentace ve stupni skutečné provedení</t>
  </si>
  <si>
    <t>Provozní soubory a stavební objekty</t>
  </si>
  <si>
    <t>Investiční dodávky - Stroje a Zařízení</t>
  </si>
  <si>
    <t>ROZVADEC RH1 250A dle specifikace</t>
  </si>
  <si>
    <t>ROZVADĚČ MĚŘENÍ SM1</t>
  </si>
  <si>
    <t xml:space="preserve">SROUB M10X 45, 6HR.HLAVA,POZ.CSN021303  </t>
  </si>
  <si>
    <t xml:space="preserve">MATICE M10, 6HR.PRESNA, POZ.            </t>
  </si>
  <si>
    <t xml:space="preserve">PODLOZKA PRUZNA 12, DIN 7980, POZ.      </t>
  </si>
  <si>
    <t xml:space="preserve">KABEL 1-CHBU 1X70 CERNY                   </t>
  </si>
  <si>
    <t xml:space="preserve">KABEL 1-AYKY-J 4X35MM2                  </t>
  </si>
  <si>
    <t xml:space="preserve">KABEL 1-AYKY-J 3X240+120MM2 SMRM        </t>
  </si>
  <si>
    <t xml:space="preserve">PASKA ZEMNICI POZINKOVANA 30X4 25KG     </t>
  </si>
  <si>
    <t xml:space="preserve">SPOJKA KABEL/36KV 240 ALU-ZE            </t>
  </si>
  <si>
    <t xml:space="preserve">SVORKA SP1 - PRIPOJ. NA KONSTR.         </t>
  </si>
  <si>
    <t xml:space="preserve">SVORKA SR 02B  SPOJ.PASEK 30X4          </t>
  </si>
  <si>
    <t xml:space="preserve">POJISTKA VALCOVA PV22 GG 125A        </t>
  </si>
  <si>
    <t xml:space="preserve">POJISTKA NN PLN2 250A GG  NOZOVA        </t>
  </si>
  <si>
    <t xml:space="preserve">STITEK PVC NA KABELU-359050             </t>
  </si>
  <si>
    <t xml:space="preserve">REMINEK UPEV KE STITKU-359051           </t>
  </si>
  <si>
    <t xml:space="preserve">OKO KABEL.PLNE/36KV AL 35X8 ALU-F-LE    </t>
  </si>
  <si>
    <t xml:space="preserve">TYC ZEMNICI T PROFIL 2M SE SVORKOU      </t>
  </si>
  <si>
    <t xml:space="preserve">SPOJKA PRIMA 1KV  SSU 4-L(95-240)       </t>
  </si>
  <si>
    <t xml:space="preserve">SPOJKA KABEL/36KV 120 ALU-ZE            </t>
  </si>
  <si>
    <t xml:space="preserve">POJISTKA VALCOVA PV14 GG 63A            </t>
  </si>
  <si>
    <t>TRUBKA KORUG.OHEBNA KORUFL.110 CERNA 50M</t>
  </si>
  <si>
    <t>FOLIE VYSTR.S BLESKEM330X0,4 CERV.A 125M</t>
  </si>
  <si>
    <t xml:space="preserve">EMAIL VENKOVNI S 2013/6200 ZLUTA 0,6L   </t>
  </si>
  <si>
    <t xml:space="preserve">EMAIL VENKOVNI S 2013/5300 ZELENY  0,6L </t>
  </si>
  <si>
    <t xml:space="preserve">PENA MONTAZNI 750ML SOUDAL              </t>
  </si>
  <si>
    <t xml:space="preserve">ROZPRO SMES BETONOVA TR. C12/15 MORAVA  </t>
  </si>
  <si>
    <t xml:space="preserve">ROZPRO KAMENIVO DRC.HRUBE FR.4-8 TR.B   </t>
  </si>
  <si>
    <t>ROZPRO KAMENIVO DRC.HRUBE FR.63-125 TR.B</t>
  </si>
  <si>
    <t>ROZPRO KAMENIVO DOLOM.DO BETONU FR.0-4VL</t>
  </si>
  <si>
    <t xml:space="preserve">ROZPRO STERKOPISEK FR.0-32 TR.C         </t>
  </si>
  <si>
    <t xml:space="preserve">ROZPRO STERKODRT FR.0-63 TR.A           </t>
  </si>
  <si>
    <t xml:space="preserve">ROZPRO ZIVICE JEMNOZRNNA OKJ TR.OK-II   </t>
  </si>
  <si>
    <t xml:space="preserve">ROZPRO ZIVICE STREDNEZRNNA OKS TR.OK-II </t>
  </si>
  <si>
    <t xml:space="preserve">ROZPRO ZIVICE HRUBOZRNNA OKH TR.OK-II   </t>
  </si>
  <si>
    <t>ROZPRO LAK ASFALT.PENETRAL ALP SUD 160KG</t>
  </si>
  <si>
    <t xml:space="preserve">ROZPRO ZALIVKA ASFALTOVA AZ BUBNY       </t>
  </si>
  <si>
    <t xml:space="preserve">ROZPRO PISEK ZASYPOVY CERVENY FR.0-4    </t>
  </si>
  <si>
    <t>ROZPRO KOTOUC REZACI DIAMANT PR450ASFALT</t>
  </si>
  <si>
    <t>ROZPRO REZIVO HRANOL JEHLICNATE DO120CM2</t>
  </si>
  <si>
    <t>ROZPRO REZIVO DESKOVE JEHLICNATE NEOPRAC</t>
  </si>
  <si>
    <t>kg</t>
  </si>
  <si>
    <t>m3</t>
  </si>
  <si>
    <t>Soupis materiálu (mimo SaZ a traf)</t>
  </si>
  <si>
    <t>315 - CD48</t>
  </si>
  <si>
    <t>315 - CE21</t>
  </si>
  <si>
    <t>315 - CE27</t>
  </si>
  <si>
    <t>315 - CI05</t>
  </si>
  <si>
    <t>315 - CI07</t>
  </si>
  <si>
    <t>315 - CI09</t>
  </si>
  <si>
    <t>315 - CI12</t>
  </si>
  <si>
    <t>315 - CI48</t>
  </si>
  <si>
    <t>315 - CI58</t>
  </si>
  <si>
    <t>315 - CL81</t>
  </si>
  <si>
    <t>335 - DQ02</t>
  </si>
  <si>
    <t>335 - DQ08</t>
  </si>
  <si>
    <t>336 - DQ13</t>
  </si>
  <si>
    <t>336 - DQ25</t>
  </si>
  <si>
    <t>215 - EB23</t>
  </si>
  <si>
    <t>215 - EC69</t>
  </si>
  <si>
    <t>230 - EC70</t>
  </si>
  <si>
    <t>217 - ED22</t>
  </si>
  <si>
    <t>217 - ED34</t>
  </si>
  <si>
    <t>217 - ED38</t>
  </si>
  <si>
    <t>217 - ED65</t>
  </si>
  <si>
    <t>217 - ED87</t>
  </si>
  <si>
    <t>215 - EF22</t>
  </si>
  <si>
    <t>215 - EF34</t>
  </si>
  <si>
    <t>215 - EF38</t>
  </si>
  <si>
    <t>215 - EF65</t>
  </si>
  <si>
    <t>215 - EF87</t>
  </si>
  <si>
    <t>215 - EJ01</t>
  </si>
  <si>
    <t>215 - EJ02</t>
  </si>
  <si>
    <t>215 - EJ03</t>
  </si>
  <si>
    <t>215 - EJ41</t>
  </si>
  <si>
    <t>215 - EK18</t>
  </si>
  <si>
    <t>235 - EK31</t>
  </si>
  <si>
    <t>217 - EL02</t>
  </si>
  <si>
    <t>215 - EL10</t>
  </si>
  <si>
    <t>230 - EN03</t>
  </si>
  <si>
    <t>217 - EP08</t>
  </si>
  <si>
    <t>215 - EP17</t>
  </si>
  <si>
    <t>315 - FL13</t>
  </si>
  <si>
    <t>315 - FL35</t>
  </si>
  <si>
    <t>315 - FL68</t>
  </si>
  <si>
    <t>315 - HJ02</t>
  </si>
  <si>
    <t>315 - HJ14</t>
  </si>
  <si>
    <t>315 - CH33</t>
  </si>
  <si>
    <t>315 - CH40</t>
  </si>
  <si>
    <t>250 - ME01</t>
  </si>
  <si>
    <t>250 - ME05</t>
  </si>
  <si>
    <t>250 - ME11</t>
  </si>
  <si>
    <t>250 - ME15</t>
  </si>
  <si>
    <t>315 - NE11</t>
  </si>
  <si>
    <t>215 - EC83</t>
  </si>
  <si>
    <t xml:space="preserve">VODIC CHBU 70 MM2,VOLNE ULOZENY   </t>
  </si>
  <si>
    <t xml:space="preserve">KABEL AYKY-J 4X35MM2,VOLNE ULOZENY      </t>
  </si>
  <si>
    <t xml:space="preserve">KABEL AYKY-J 3X240+120MM2,VOLNE ULOZENY </t>
  </si>
  <si>
    <t>UKONC.A ZAP.VODICE 35MM2 SVORK.V ROZVAD.</t>
  </si>
  <si>
    <t>UKONC.A ZAP.VODICE 70MM2 SVORK.V ROZVAD.</t>
  </si>
  <si>
    <t xml:space="preserve">UKONC.A ZAP.VODICE 120MM2 SVORK.V ROZV. </t>
  </si>
  <si>
    <t xml:space="preserve">UKONC.A ZAP.VODICE 240MM2 SVORK.V ROZV. </t>
  </si>
  <si>
    <t>UKONC.KAB. 4X35 BEZ KONCOVKY,VC.OK (M 8)</t>
  </si>
  <si>
    <t xml:space="preserve">UKONC.KAB.DO 4X240 BEZ TRMENU,BEZ OK    </t>
  </si>
  <si>
    <t>SPOJKA KAB.SMRST. 1KV SSU4-L AL3X240+120</t>
  </si>
  <si>
    <t xml:space="preserve">UZEMNENI NA POVRCHU-PASKA FEZN 30X4MM   </t>
  </si>
  <si>
    <t xml:space="preserve">NATER UZEMNENI NA POVRCHU (1X)          </t>
  </si>
  <si>
    <t xml:space="preserve">UZEMNENI V ZEMI-PASKA FEZN 30X4MM       </t>
  </si>
  <si>
    <t xml:space="preserve">NASYP ZEMIN TR.3-4,SLOZENI,ROZPROSTRENI </t>
  </si>
  <si>
    <t>ZAKL.BETON C12/15 DO 5M3 BEZ BEDN.A DOPR</t>
  </si>
  <si>
    <t xml:space="preserve">ROZBOURANI BETONOVEHO ZAKLADU           </t>
  </si>
  <si>
    <t>VYKOP KABEL.RYHY 35X80 CM RUCNE,ZEM.TR.3</t>
  </si>
  <si>
    <t>VYKOP KABEL.RYHY 50X80 CM RUCNE,ZEM.TR.3</t>
  </si>
  <si>
    <t>VYKOP KABEL.RYHY 50X120CM RUCNE,ZEM.TR.3</t>
  </si>
  <si>
    <t>VYKOP KABEL.RYHY 65X80 CM RUCNE,ZEM.TR.3</t>
  </si>
  <si>
    <t>VYKOP KABEL.RYHY 80X80 CM RUCNE,ZEM.TR.3</t>
  </si>
  <si>
    <t>ZAHOZ KABEL.RYHY 35X80 CM RUCNE,ZEM.TR.3</t>
  </si>
  <si>
    <t>ZAHOZ KABEL.RYHY 50X80 CM RUCNE,ZEM.TR.3</t>
  </si>
  <si>
    <t>ZAHOZ KABEL.RYHY 50X120CM RUCNE,ZEM.TR.3</t>
  </si>
  <si>
    <t>ZAHOZ KABEL.RYHY 65X80 CM RUCNE,ZEM.TR.3</t>
  </si>
  <si>
    <t>ZAHOZ KABEL.RYHY 80X80 CM RUCNE,ZEM.TR.3</t>
  </si>
  <si>
    <t xml:space="preserve">KAB.LOZE PISKOVE SIRE 35 CM,BEZ ZAKRYTI </t>
  </si>
  <si>
    <t xml:space="preserve">KAB.LOZE PISKOVE SIRE 50 CM,BEZ ZAKRYTI </t>
  </si>
  <si>
    <t xml:space="preserve">KAB.LOZE PISKOVE SIRE 65 CM,BEZ ZAKRYTI </t>
  </si>
  <si>
    <t xml:space="preserve">FOLIE VYSTRAZNA Z PVC ,SIRKA 33 CM      </t>
  </si>
  <si>
    <t>PROSTUP Z PE TRUBKY VLN. PR.110/94  ROLE</t>
  </si>
  <si>
    <t xml:space="preserve">PROTLAK RIZENY DO 160MM VCETNE TRUBKY   </t>
  </si>
  <si>
    <t>VYKOP JAMY PRO SPOJKU DO 10KV RUCNE TR.3</t>
  </si>
  <si>
    <t>ZAHOZ JAMY PRO KABEL.SPOJKU RUCNE TR.3-4</t>
  </si>
  <si>
    <t xml:space="preserve">HUTNENI ZEMINY STROJNE,VRSTVA 20CM      </t>
  </si>
  <si>
    <t xml:space="preserve">VYKOP RYHY 35X70 CM PRO ZEM.PASEK TR.3  </t>
  </si>
  <si>
    <t xml:space="preserve">ZAHOZ RYHY 35X70 CM PRO ZEM.PASEK TR.3  </t>
  </si>
  <si>
    <t>POJISTKA NOZOVA NN PLN000 125A VC.MONTAZ</t>
  </si>
  <si>
    <t xml:space="preserve">POJISTKA NN VALCOVA PV14 63A, GG, 14X51 </t>
  </si>
  <si>
    <t xml:space="preserve">POJISTKA NOZOVA NN PLN2 250A VC.MONTAZE </t>
  </si>
  <si>
    <t xml:space="preserve">MONTAZ OCELOPLECH.ROZVODNICE DO 50 KG   </t>
  </si>
  <si>
    <t xml:space="preserve">MONTAZ ROZV.SKRINOVYCH-1 POLE DO 200 KG </t>
  </si>
  <si>
    <t>STITEK OZNACOV.SJZ PRO KABEL-NOVA VEDENI</t>
  </si>
  <si>
    <t>PRIPL.NA ZATAH. KABELU V OCHRANNE TRUBCE</t>
  </si>
  <si>
    <t xml:space="preserve">DEM+MONT.CHODNIK ASFALT. KRYT NAD VYKOP </t>
  </si>
  <si>
    <t>DEM+MONT.CHODNIK ASFALT. KRYT MIMO VYKOP</t>
  </si>
  <si>
    <t xml:space="preserve">DEM+MONT.VOZOVKA ASFALT. KRYT NAD VYKOP </t>
  </si>
  <si>
    <t>DEM+MONT.VOZOVKA ASFALT. KRYT MIMO VYKOP</t>
  </si>
  <si>
    <t>NESPEC. PRACE ELEKTROMONTAZNI</t>
  </si>
  <si>
    <t>ZAKL.BETON C12/15 NAD 5M3 DO BEDN.BEZ DP</t>
  </si>
  <si>
    <t>2.3.1</t>
  </si>
  <si>
    <t>Rozvody NN - 320-Kabely nn</t>
  </si>
  <si>
    <t>2.3.2</t>
  </si>
  <si>
    <t>Základová deska - 330-TS vn/nn technologie</t>
  </si>
  <si>
    <t>m2</t>
  </si>
  <si>
    <t>Ostatní náklady</t>
  </si>
  <si>
    <t>Vytýčení podzemních zařízení</t>
  </si>
  <si>
    <t>Doprava výkonového materiálu,odvoz zeminy</t>
  </si>
  <si>
    <t>Koordinační činnost zhotovitele</t>
  </si>
  <si>
    <t>Manipulace,vypínání,diagnostika</t>
  </si>
  <si>
    <t>Geodetické vytýčení před. zaháj. stavby</t>
  </si>
  <si>
    <t>Geodetické zaměření skutečného stavu</t>
  </si>
  <si>
    <t>BESS</t>
  </si>
  <si>
    <t>Fotovoltaický panel min. 500Wp</t>
  </si>
  <si>
    <t>BESS kontejner</t>
  </si>
  <si>
    <t>001 FVE</t>
  </si>
  <si>
    <t>002 Propojení</t>
  </si>
  <si>
    <t>003 BESS</t>
  </si>
  <si>
    <t>002 -1</t>
  </si>
  <si>
    <t>002-2</t>
  </si>
  <si>
    <t>002-3</t>
  </si>
  <si>
    <t>PD</t>
  </si>
  <si>
    <t>003</t>
  </si>
  <si>
    <t>Izolovaný vodič s vysokonapěťovou izolací odpovídající ekvivalentu přeskokové vzdálenosti s=0,75 m</t>
  </si>
  <si>
    <t>Držák vedení pro uložení na stěny</t>
  </si>
  <si>
    <t>Připojovací prvek pro vodič s vysokonapěťovou izolací</t>
  </si>
  <si>
    <t>Svorka pro řízení potenciálu v oblasti koncovky</t>
  </si>
  <si>
    <t>Vodič CY6 pro řízení potenciálu vysokonapěťového vodiče k napojení na MET svorkovnici, Pozn.: Napojit na MET svorkovnici FVE</t>
  </si>
  <si>
    <t xml:space="preserve">Elektromontáže - Demontáž stávajícího vedení v místě kolize s FVE moduly </t>
  </si>
  <si>
    <t>Elektromontáže - Montáž vodiče s vysokonapěťovou izolací na stěnu budov C, B, D v místě kolize s FVE moduly</t>
  </si>
  <si>
    <t>Elektromontáže -Připojení vodiče s vysokonapěťovou izolací ke stávajícímu LPS a zkušebním svorkám</t>
  </si>
  <si>
    <t>Elektromontáže - Montáž Připojovacích prvků k vodiči s vysokonapěťovou izolací</t>
  </si>
  <si>
    <t>Elektromontáže -Montáž svorky pro řízení potenciálu</t>
  </si>
  <si>
    <t>2.2.1</t>
  </si>
  <si>
    <t>2.2.2</t>
  </si>
  <si>
    <t>Základová deska - 330</t>
  </si>
  <si>
    <t>Fotovoltaická elektrárna 97,5kWp s akumulací 576kWh – FVE ZŠ/MŠ Šumavská</t>
  </si>
  <si>
    <t>Fotovoltaický střídač 400V AC, min. 30kW, max. 80A AC</t>
  </si>
  <si>
    <t>AC kabely AYKY 4x35mm²</t>
  </si>
  <si>
    <t>AC kabely CYKY 4x25mm²</t>
  </si>
  <si>
    <t>Montáž fotovoltaických panelů na plochou střechu, krystalické panely o výkonu min. 500 Wp</t>
  </si>
  <si>
    <t>Úprava stávající elektroinstalace pro připojení FVE</t>
  </si>
  <si>
    <t>Montáž požárního tlačítka vč. propojení</t>
  </si>
  <si>
    <t>Fotovoltaický střídač 400V AC, min. 25kW, max. 50A AC</t>
  </si>
  <si>
    <t>Fotovoltaický střídač 400V AC, min. 14kW, max. 40A AC</t>
  </si>
  <si>
    <t>65013T</t>
  </si>
  <si>
    <t>AC kabely AYKY 3x240+120mm²</t>
  </si>
  <si>
    <t>AC kabely AYKY 4x16mm²</t>
  </si>
  <si>
    <t>AC kabely CYKY 5x10mm²</t>
  </si>
  <si>
    <t>AC kabely CYKY 5x6mm²</t>
  </si>
  <si>
    <t>65020T</t>
  </si>
  <si>
    <t>65006T</t>
  </si>
  <si>
    <t>Bateriový střídač min. 150kW s možností ostrovního provozu</t>
  </si>
  <si>
    <t>Bateriové úložiště s nominální kapacitou min. 576kWh</t>
  </si>
  <si>
    <t>Kontejner splňující požadavky:
- možnost umístění rozvodny (rozpadové místo, fakturační měření ČEZd, podružné měření objektů)
- nominální kapacita bateriového úložiště až na 800 kWh
- integrovaný zhášecí systém</t>
  </si>
  <si>
    <t>Řízení ekonomické optimalizace na základě předpovědi výroby z FVE a spotřeby v hodinovém kroku min. na 24 hod. dopředu a spotových cen</t>
  </si>
  <si>
    <t>Komunikace protokolem MQTT k dodavateli energie s funkční připraveností na poskytování agregované flexibility</t>
  </si>
  <si>
    <t>Dispečerské řízení dle požadavků ČEZ distribuce, včetně dokumentace ke schválení</t>
  </si>
  <si>
    <t>Speciální podložky pod jeřáb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</si>
</sst>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#,##0.000"/>
  </numFmts>
  <fonts count="16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8" fillId="0" borderId="6" xfId="0" applyFont="1" applyBorder="1" applyAlignment="1">
      <alignment vertical="center"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3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164" fontId="0" fillId="0" borderId="0" xfId="0" applyNumberFormat="1"/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14" fillId="0" borderId="0" xfId="0" applyFont="1"/>
    <xf numFmtId="49" fontId="0" fillId="0" borderId="6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0" borderId="18" xfId="0" applyFont="1" applyBorder="1" applyAlignment="1">
      <alignment horizontal="left" vertical="top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 wrapText="1"/>
    </xf>
    <xf numFmtId="0" fontId="14" fillId="0" borderId="29" xfId="0" applyFont="1" applyBorder="1" applyAlignment="1">
      <alignment horizontal="center" vertical="center" shrinkToFit="1"/>
    </xf>
    <xf numFmtId="3" fontId="14" fillId="0" borderId="29" xfId="0" applyNumberFormat="1" applyFont="1" applyBorder="1" applyAlignment="1">
      <alignment horizontal="center" vertical="center" shrinkToFit="1"/>
    </xf>
    <xf numFmtId="49" fontId="14" fillId="0" borderId="29" xfId="0" applyNumberFormat="1" applyFont="1" applyBorder="1" applyAlignment="1">
      <alignment vertical="top"/>
    </xf>
    <xf numFmtId="0" fontId="0" fillId="5" borderId="30" xfId="0" applyFill="1" applyBorder="1" applyAlignment="1">
      <alignment vertical="center"/>
    </xf>
    <xf numFmtId="49" fontId="0" fillId="5" borderId="30" xfId="0" applyNumberFormat="1" applyFill="1" applyBorder="1" applyAlignment="1">
      <alignment vertical="center"/>
    </xf>
    <xf numFmtId="0" fontId="0" fillId="5" borderId="30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left" vertical="center"/>
    </xf>
    <xf numFmtId="49" fontId="14" fillId="0" borderId="33" xfId="0" applyNumberFormat="1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shrinkToFit="1"/>
    </xf>
    <xf numFmtId="3" fontId="14" fillId="0" borderId="33" xfId="0" applyNumberFormat="1" applyFont="1" applyBorder="1" applyAlignment="1">
      <alignment horizontal="center" vertical="center" shrinkToFit="1"/>
    </xf>
    <xf numFmtId="4" fontId="14" fillId="0" borderId="34" xfId="0" applyNumberFormat="1" applyFont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/>
    </xf>
    <xf numFmtId="4" fontId="14" fillId="4" borderId="29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29" xfId="0" applyNumberFormat="1" applyFont="1" applyBorder="1" applyAlignment="1">
      <alignment horizontal="right" vertical="center" wrapText="1" indent="1"/>
    </xf>
    <xf numFmtId="4" fontId="14" fillId="4" borderId="33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33" xfId="0" applyNumberFormat="1" applyFont="1" applyBorder="1" applyAlignment="1">
      <alignment horizontal="right" vertical="center" wrapText="1" indent="1"/>
    </xf>
    <xf numFmtId="0" fontId="8" fillId="3" borderId="7" xfId="0" applyFont="1" applyFill="1" applyBorder="1" applyAlignment="1">
      <alignment horizontal="right" vertical="center" wrapText="1" indent="1"/>
    </xf>
    <xf numFmtId="4" fontId="8" fillId="3" borderId="13" xfId="0" applyNumberFormat="1" applyFont="1" applyFill="1" applyBorder="1" applyAlignment="1">
      <alignment horizontal="right" vertical="center" wrapText="1" indent="1"/>
    </xf>
    <xf numFmtId="4" fontId="7" fillId="0" borderId="29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left" vertical="center"/>
    </xf>
    <xf numFmtId="49" fontId="14" fillId="0" borderId="36" xfId="0" applyNumberFormat="1" applyFont="1" applyBorder="1" applyAlignment="1">
      <alignment horizontal="left" vertical="center" wrapText="1"/>
    </xf>
    <xf numFmtId="0" fontId="14" fillId="0" borderId="36" xfId="0" applyFont="1" applyBorder="1" applyAlignment="1">
      <alignment horizontal="center" vertical="center" shrinkToFit="1"/>
    </xf>
    <xf numFmtId="3" fontId="14" fillId="0" borderId="36" xfId="0" applyNumberFormat="1" applyFont="1" applyBorder="1" applyAlignment="1">
      <alignment horizontal="center" vertical="center" shrinkToFit="1"/>
    </xf>
    <xf numFmtId="4" fontId="14" fillId="4" borderId="36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36" xfId="0" applyNumberFormat="1" applyFont="1" applyBorder="1" applyAlignment="1">
      <alignment horizontal="right" vertical="center" wrapText="1" indent="1"/>
    </xf>
    <xf numFmtId="4" fontId="14" fillId="0" borderId="37" xfId="0" applyNumberFormat="1" applyFont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left" vertical="center"/>
    </xf>
    <xf numFmtId="49" fontId="8" fillId="3" borderId="24" xfId="0" applyNumberFormat="1" applyFont="1" applyFill="1" applyBorder="1" applyAlignment="1">
      <alignment horizontal="left" vertical="center"/>
    </xf>
    <xf numFmtId="49" fontId="8" fillId="3" borderId="24" xfId="0" applyNumberFormat="1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center" vertical="center" shrinkToFit="1"/>
    </xf>
    <xf numFmtId="165" fontId="8" fillId="3" borderId="24" xfId="0" applyNumberFormat="1" applyFont="1" applyFill="1" applyBorder="1" applyAlignment="1">
      <alignment horizontal="center" vertical="center" shrinkToFit="1"/>
    </xf>
    <xf numFmtId="4" fontId="8" fillId="3" borderId="24" xfId="0" applyNumberFormat="1" applyFont="1" applyFill="1" applyBorder="1" applyAlignment="1">
      <alignment horizontal="right" vertical="center" wrapText="1" indent="1"/>
    </xf>
    <xf numFmtId="4" fontId="8" fillId="3" borderId="25" xfId="0" applyNumberFormat="1" applyFont="1" applyFill="1" applyBorder="1" applyAlignment="1">
      <alignment horizontal="center" vertical="center" shrinkToFit="1"/>
    </xf>
    <xf numFmtId="166" fontId="14" fillId="0" borderId="29" xfId="0" applyNumberFormat="1" applyFont="1" applyBorder="1" applyAlignment="1">
      <alignment horizontal="center" vertical="center" shrinkToFit="1"/>
    </xf>
    <xf numFmtId="4" fontId="8" fillId="3" borderId="25" xfId="0" applyNumberFormat="1" applyFont="1" applyFill="1" applyBorder="1" applyAlignment="1">
      <alignment horizontal="right" vertical="center" wrapText="1" indent="1"/>
    </xf>
    <xf numFmtId="4" fontId="14" fillId="0" borderId="37" xfId="0" applyNumberFormat="1" applyFont="1" applyBorder="1" applyAlignment="1">
      <alignment horizontal="right" vertical="center" wrapText="1" indent="1"/>
    </xf>
    <xf numFmtId="4" fontId="14" fillId="0" borderId="32" xfId="0" applyNumberFormat="1" applyFont="1" applyBorder="1" applyAlignment="1">
      <alignment horizontal="right" vertical="center" wrapText="1" indent="1"/>
    </xf>
    <xf numFmtId="0" fontId="8" fillId="5" borderId="38" xfId="0" applyFont="1" applyFill="1" applyBorder="1" applyAlignment="1">
      <alignment vertical="center"/>
    </xf>
    <xf numFmtId="49" fontId="8" fillId="5" borderId="39" xfId="0" applyNumberFormat="1" applyFont="1" applyFill="1" applyBorder="1" applyAlignment="1">
      <alignment vertical="center"/>
    </xf>
    <xf numFmtId="0" fontId="8" fillId="5" borderId="39" xfId="0" applyFont="1" applyFill="1" applyBorder="1" applyAlignment="1">
      <alignment horizontal="center" vertical="center"/>
    </xf>
    <xf numFmtId="0" fontId="8" fillId="5" borderId="40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/>
    </xf>
    <xf numFmtId="3" fontId="14" fillId="4" borderId="36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 wrapText="1" indent="1"/>
    </xf>
    <xf numFmtId="4" fontId="10" fillId="3" borderId="13" xfId="0" applyNumberFormat="1" applyFont="1" applyFill="1" applyBorder="1" applyAlignment="1">
      <alignment horizontal="right" vertical="center" wrapText="1" indent="1"/>
    </xf>
    <xf numFmtId="164" fontId="7" fillId="3" borderId="36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horizontal="center" vertical="center" wrapText="1"/>
    </xf>
    <xf numFmtId="49" fontId="7" fillId="0" borderId="29" xfId="0" applyNumberFormat="1" applyFont="1" applyBorder="1" applyAlignment="1">
      <alignment vertical="center"/>
    </xf>
    <xf numFmtId="3" fontId="14" fillId="0" borderId="30" xfId="0" applyNumberFormat="1" applyFont="1" applyBorder="1" applyAlignment="1">
      <alignment horizontal="center" vertical="center" shrinkToFit="1"/>
    </xf>
    <xf numFmtId="4" fontId="14" fillId="4" borderId="30" xfId="0" applyNumberFormat="1" applyFont="1" applyFill="1" applyBorder="1" applyAlignment="1" applyProtection="1">
      <alignment horizontal="right" vertical="center" wrapText="1" indent="1"/>
      <protection locked="0"/>
    </xf>
    <xf numFmtId="4" fontId="14" fillId="0" borderId="30" xfId="0" applyNumberFormat="1" applyFont="1" applyBorder="1" applyAlignment="1">
      <alignment horizontal="right" vertical="center" wrapText="1" indent="1"/>
    </xf>
    <xf numFmtId="0" fontId="3" fillId="2" borderId="0" xfId="0" applyFont="1" applyFill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22" xfId="0" applyNumberFormat="1" applyFont="1" applyBorder="1" applyAlignment="1">
      <alignment horizontal="right" vertical="center" indent="1"/>
    </xf>
    <xf numFmtId="4" fontId="12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0" fillId="0" borderId="15" xfId="0" applyNumberFormat="1" applyFont="1" applyBorder="1" applyAlignment="1">
      <alignment horizontal="right" vertical="center" indent="1"/>
    </xf>
    <xf numFmtId="4" fontId="10" fillId="0" borderId="22" xfId="0" applyNumberFormat="1" applyFont="1" applyBorder="1" applyAlignment="1">
      <alignment horizontal="right" vertical="center" inden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18" xfId="0" applyNumberFormat="1" applyBorder="1" applyAlignment="1">
      <alignment horizontal="left" vertical="center" wrapText="1"/>
    </xf>
    <xf numFmtId="0" fontId="0" fillId="0" borderId="18" xfId="0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" fontId="10" fillId="0" borderId="16" xfId="0" applyNumberFormat="1" applyFont="1" applyBorder="1" applyAlignment="1">
      <alignment horizontal="right" vertical="center" indent="1"/>
    </xf>
    <xf numFmtId="4" fontId="11" fillId="3" borderId="7" xfId="0" applyNumberFormat="1" applyFont="1" applyFill="1" applyBorder="1" applyAlignment="1">
      <alignment horizontal="right" vertical="center"/>
    </xf>
    <xf numFmtId="4" fontId="10" fillId="0" borderId="15" xfId="0" applyNumberFormat="1" applyFont="1" applyBorder="1" applyAlignment="1">
      <alignment vertical="center"/>
    </xf>
    <xf numFmtId="4" fontId="10" fillId="0" borderId="12" xfId="0" applyNumberFormat="1" applyFont="1" applyBorder="1" applyAlignment="1">
      <alignment vertical="center"/>
    </xf>
    <xf numFmtId="2" fontId="11" fillId="3" borderId="7" xfId="0" applyNumberFormat="1" applyFont="1" applyFill="1" applyBorder="1" applyAlignment="1">
      <alignment horizontal="right" vertical="center"/>
    </xf>
    <xf numFmtId="4" fontId="7" fillId="0" borderId="28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13" fillId="5" borderId="28" xfId="0" applyFont="1" applyFill="1" applyBorder="1" applyAlignment="1">
      <alignment horizontal="right" vertical="center" wrapText="1"/>
    </xf>
    <xf numFmtId="0" fontId="13" fillId="5" borderId="22" xfId="0" applyFont="1" applyFill="1" applyBorder="1" applyAlignment="1">
      <alignment horizontal="right" vertical="center" wrapText="1"/>
    </xf>
    <xf numFmtId="0" fontId="7" fillId="3" borderId="29" xfId="0" applyFont="1" applyFill="1" applyBorder="1" applyAlignment="1">
      <alignment horizontal="left" vertical="center"/>
    </xf>
    <xf numFmtId="4" fontId="7" fillId="3" borderId="29" xfId="0" applyNumberFormat="1" applyFont="1" applyFill="1" applyBorder="1" applyAlignment="1">
      <alignment horizontal="right" vertical="center"/>
    </xf>
    <xf numFmtId="0" fontId="13" fillId="5" borderId="29" xfId="0" applyFont="1" applyFill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8" fillId="0" borderId="1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G13" sqref="G13"/>
    </sheetView>
  </sheetViews>
  <sheetFormatPr baseColWidth="10" defaultColWidth="8.83203125" defaultRowHeight="13"/>
  <sheetData>
    <row r="1" spans="1:7">
      <c r="A1" s="20" t="s">
        <v>30</v>
      </c>
    </row>
    <row r="2" spans="1:7" ht="67" customHeight="1">
      <c r="A2" s="176" t="s">
        <v>117</v>
      </c>
      <c r="B2" s="176"/>
      <c r="C2" s="176"/>
      <c r="D2" s="176"/>
      <c r="E2" s="176"/>
      <c r="F2" s="176"/>
      <c r="G2" s="176"/>
    </row>
  </sheetData>
  <sheetProtection algorithmName="SHA-512" hashValue="1N5HxbRoHIkB63IWfW84l9hx/wrU6oJKLUp+cc5tjrJ1f6YvBEsnf8bumdWmgLBQuMUewlmjMjeV5gcGppWJXQ==" saltValue="5+ct2Rc8yhqQMHDSkh9obg==" spinCount="100000" sheet="1" objects="1" scenarios="1" formatCell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47"/>
  <sheetViews>
    <sheetView showGridLines="0" tabSelected="1" view="pageBreakPreview" topLeftCell="B1" zoomScale="110" zoomScaleNormal="100" zoomScaleSheetLayoutView="110" workbookViewId="0">
      <selection activeCell="D11" sqref="D11:G11"/>
    </sheetView>
  </sheetViews>
  <sheetFormatPr baseColWidth="10" defaultColWidth="9" defaultRowHeight="13"/>
  <cols>
    <col min="1" max="1" width="8.5" hidden="1" customWidth="1"/>
    <col min="2" max="2" width="13.5" customWidth="1"/>
    <col min="3" max="3" width="7.5" style="49" customWidth="1"/>
    <col min="4" max="4" width="13" style="49" customWidth="1"/>
    <col min="5" max="5" width="9.6640625" style="49" customWidth="1"/>
    <col min="6" max="6" width="11.6640625" customWidth="1"/>
    <col min="7" max="9" width="13" customWidth="1"/>
    <col min="10" max="10" width="5.5" customWidth="1"/>
    <col min="11" max="11" width="4.33203125" customWidth="1"/>
    <col min="12" max="15" width="10.6640625" customWidth="1"/>
  </cols>
  <sheetData>
    <row r="1" spans="1:15" ht="33.75" customHeight="1">
      <c r="A1" s="45" t="s">
        <v>29</v>
      </c>
      <c r="B1" s="177" t="s">
        <v>76</v>
      </c>
      <c r="C1" s="178"/>
      <c r="D1" s="178"/>
      <c r="E1" s="178"/>
      <c r="F1" s="178"/>
      <c r="G1" s="178"/>
      <c r="H1" s="178"/>
      <c r="I1" s="178"/>
      <c r="J1" s="179"/>
    </row>
    <row r="2" spans="1:15" ht="36" customHeight="1">
      <c r="A2" s="2"/>
      <c r="B2" s="70" t="s">
        <v>18</v>
      </c>
      <c r="C2" s="71"/>
      <c r="D2" s="72" t="s">
        <v>33</v>
      </c>
      <c r="E2" s="186" t="s">
        <v>362</v>
      </c>
      <c r="F2" s="187"/>
      <c r="G2" s="187"/>
      <c r="H2" s="187"/>
      <c r="I2" s="187"/>
      <c r="J2" s="188"/>
      <c r="O2" s="1"/>
    </row>
    <row r="3" spans="1:15" ht="27" customHeight="1">
      <c r="A3" s="2"/>
      <c r="B3" s="73" t="s">
        <v>34</v>
      </c>
      <c r="C3" s="71"/>
      <c r="D3" s="74" t="s">
        <v>33</v>
      </c>
      <c r="E3" s="189" t="s">
        <v>165</v>
      </c>
      <c r="F3" s="190"/>
      <c r="G3" s="190"/>
      <c r="H3" s="190"/>
      <c r="I3" s="190"/>
      <c r="J3" s="191"/>
    </row>
    <row r="4" spans="1:15" ht="23.25" customHeight="1">
      <c r="A4" s="69">
        <v>182</v>
      </c>
      <c r="B4" s="75" t="s">
        <v>35</v>
      </c>
      <c r="C4" s="76"/>
      <c r="D4" s="77" t="s">
        <v>33</v>
      </c>
      <c r="E4" s="198" t="s">
        <v>165</v>
      </c>
      <c r="F4" s="199"/>
      <c r="G4" s="199"/>
      <c r="H4" s="199"/>
      <c r="I4" s="199"/>
      <c r="J4" s="200"/>
    </row>
    <row r="5" spans="1:15" ht="24" customHeight="1">
      <c r="A5" s="2"/>
      <c r="B5" s="30" t="s">
        <v>32</v>
      </c>
      <c r="D5" s="203" t="s">
        <v>37</v>
      </c>
      <c r="E5" s="204"/>
      <c r="F5" s="204"/>
      <c r="G5" s="204"/>
      <c r="H5" s="17" t="s">
        <v>31</v>
      </c>
      <c r="I5" s="21">
        <v>303461</v>
      </c>
      <c r="J5" s="8"/>
    </row>
    <row r="6" spans="1:15" ht="15.75" customHeight="1">
      <c r="A6" s="2"/>
      <c r="B6" s="27"/>
      <c r="C6" s="51"/>
      <c r="D6" s="205" t="s">
        <v>77</v>
      </c>
      <c r="E6" s="206"/>
      <c r="F6" s="206"/>
      <c r="G6" s="206"/>
      <c r="H6" s="17" t="s">
        <v>27</v>
      </c>
      <c r="I6" s="21" t="s">
        <v>80</v>
      </c>
      <c r="J6" s="8"/>
    </row>
    <row r="7" spans="1:15" ht="15.75" customHeight="1">
      <c r="A7" s="2"/>
      <c r="B7" s="28"/>
      <c r="C7" s="52"/>
      <c r="D7" s="68" t="s">
        <v>78</v>
      </c>
      <c r="E7" s="68" t="s">
        <v>79</v>
      </c>
      <c r="F7" s="68"/>
      <c r="G7" s="68"/>
      <c r="H7" s="23"/>
      <c r="I7" s="22"/>
      <c r="J7" s="33"/>
    </row>
    <row r="8" spans="1:15" ht="24" customHeight="1">
      <c r="A8" s="2"/>
      <c r="B8" s="30" t="s">
        <v>16</v>
      </c>
      <c r="D8" s="208" t="s">
        <v>36</v>
      </c>
      <c r="E8" s="208"/>
      <c r="F8" s="208"/>
      <c r="G8" s="208"/>
      <c r="H8" s="17" t="s">
        <v>31</v>
      </c>
      <c r="I8" s="78" t="s">
        <v>41</v>
      </c>
      <c r="J8" s="8"/>
    </row>
    <row r="9" spans="1:15" ht="15.75" customHeight="1">
      <c r="A9" s="2"/>
      <c r="B9" s="2"/>
      <c r="D9" s="207" t="s">
        <v>38</v>
      </c>
      <c r="E9" s="207"/>
      <c r="F9" s="207"/>
      <c r="G9" s="207"/>
      <c r="H9" s="17" t="s">
        <v>27</v>
      </c>
      <c r="I9" s="21" t="s">
        <v>81</v>
      </c>
      <c r="J9" s="8"/>
    </row>
    <row r="10" spans="1:15" ht="15.75" customHeight="1">
      <c r="A10" s="2"/>
      <c r="B10" s="34"/>
      <c r="C10" s="52"/>
      <c r="D10" s="99" t="s">
        <v>40</v>
      </c>
      <c r="E10" s="100" t="s">
        <v>39</v>
      </c>
      <c r="F10" s="23"/>
      <c r="G10" s="14"/>
      <c r="H10" s="14"/>
      <c r="I10" s="35"/>
      <c r="J10" s="33"/>
    </row>
    <row r="11" spans="1:15" ht="24" customHeight="1">
      <c r="A11" s="2"/>
      <c r="B11" s="30" t="s">
        <v>15</v>
      </c>
      <c r="D11" s="193"/>
      <c r="E11" s="193"/>
      <c r="F11" s="193"/>
      <c r="G11" s="193"/>
      <c r="H11" s="17" t="s">
        <v>31</v>
      </c>
      <c r="I11" s="79"/>
      <c r="J11" s="8"/>
    </row>
    <row r="12" spans="1:15" ht="15.75" customHeight="1">
      <c r="A12" s="2"/>
      <c r="B12" s="27"/>
      <c r="C12" s="51"/>
      <c r="D12" s="214"/>
      <c r="E12" s="214"/>
      <c r="F12" s="214"/>
      <c r="G12" s="214"/>
      <c r="H12" s="17" t="s">
        <v>27</v>
      </c>
      <c r="I12" s="79"/>
      <c r="J12" s="8"/>
    </row>
    <row r="13" spans="1:15" ht="15.75" customHeight="1">
      <c r="A13" s="2"/>
      <c r="B13" s="28"/>
      <c r="C13" s="52"/>
      <c r="D13" s="80"/>
      <c r="E13" s="201"/>
      <c r="F13" s="202"/>
      <c r="G13" s="202"/>
      <c r="H13" s="18"/>
      <c r="I13" s="22"/>
      <c r="J13" s="33"/>
    </row>
    <row r="14" spans="1:15" ht="24" customHeight="1">
      <c r="A14" s="2"/>
      <c r="B14" s="41" t="s">
        <v>17</v>
      </c>
      <c r="C14" s="53"/>
      <c r="D14" s="101" t="s">
        <v>36</v>
      </c>
      <c r="E14" s="54"/>
      <c r="F14" s="42"/>
      <c r="G14" s="42"/>
      <c r="H14" s="43"/>
      <c r="I14" s="42"/>
      <c r="J14" s="44"/>
    </row>
    <row r="15" spans="1:15" ht="32.25" customHeight="1">
      <c r="A15" s="2"/>
      <c r="B15" s="34" t="s">
        <v>25</v>
      </c>
      <c r="C15" s="55"/>
      <c r="D15" s="50"/>
      <c r="E15" s="192"/>
      <c r="F15" s="192"/>
      <c r="G15" s="194"/>
      <c r="H15" s="194"/>
      <c r="I15" s="194" t="s">
        <v>24</v>
      </c>
      <c r="J15" s="195"/>
    </row>
    <row r="16" spans="1:15" ht="23.25" customHeight="1">
      <c r="A16" s="95" t="s">
        <v>20</v>
      </c>
      <c r="B16" s="37" t="s">
        <v>341</v>
      </c>
      <c r="C16" s="56"/>
      <c r="D16" s="57"/>
      <c r="E16" s="183"/>
      <c r="F16" s="184"/>
      <c r="G16" s="183"/>
      <c r="H16" s="184"/>
      <c r="I16" s="183">
        <f>+H37+H38+H39</f>
        <v>0</v>
      </c>
      <c r="J16" s="185"/>
    </row>
    <row r="17" spans="1:10" ht="23.25" customHeight="1">
      <c r="A17" s="95" t="s">
        <v>21</v>
      </c>
      <c r="B17" s="37" t="s">
        <v>342</v>
      </c>
      <c r="C17" s="56"/>
      <c r="D17" s="57"/>
      <c r="E17" s="183"/>
      <c r="F17" s="184"/>
      <c r="G17" s="183"/>
      <c r="H17" s="184"/>
      <c r="I17" s="183">
        <f>+H40+H41+H42</f>
        <v>0</v>
      </c>
      <c r="J17" s="185"/>
    </row>
    <row r="18" spans="1:10" ht="23.25" customHeight="1">
      <c r="A18" s="95" t="s">
        <v>22</v>
      </c>
      <c r="B18" s="37" t="s">
        <v>343</v>
      </c>
      <c r="C18" s="56"/>
      <c r="D18" s="57"/>
      <c r="E18" s="183"/>
      <c r="F18" s="184"/>
      <c r="G18" s="183"/>
      <c r="H18" s="184"/>
      <c r="I18" s="183">
        <f>+H43</f>
        <v>0</v>
      </c>
      <c r="J18" s="185"/>
    </row>
    <row r="19" spans="1:10" ht="23.25" customHeight="1">
      <c r="A19" s="2"/>
      <c r="B19" s="46" t="s">
        <v>24</v>
      </c>
      <c r="C19" s="58"/>
      <c r="D19" s="59"/>
      <c r="E19" s="196"/>
      <c r="F19" s="197"/>
      <c r="G19" s="196"/>
      <c r="H19" s="197"/>
      <c r="I19" s="196">
        <f>SUM(I16:J18)</f>
        <v>0</v>
      </c>
      <c r="J19" s="215"/>
    </row>
    <row r="20" spans="1:10" ht="33" customHeight="1">
      <c r="A20" s="2"/>
      <c r="B20" s="40" t="s">
        <v>26</v>
      </c>
      <c r="C20" s="56"/>
      <c r="D20" s="57"/>
      <c r="E20" s="60"/>
      <c r="F20" s="38"/>
      <c r="G20" s="32"/>
      <c r="H20" s="32"/>
      <c r="I20" s="32"/>
      <c r="J20" s="39"/>
    </row>
    <row r="21" spans="1:10" ht="23.25" customHeight="1">
      <c r="A21" s="2">
        <f>ZakladDPHZakl*SazbaDPH2/100</f>
        <v>0</v>
      </c>
      <c r="B21" s="37" t="s">
        <v>12</v>
      </c>
      <c r="C21" s="56"/>
      <c r="D21" s="57"/>
      <c r="E21" s="61">
        <v>21</v>
      </c>
      <c r="F21" s="38" t="s">
        <v>0</v>
      </c>
      <c r="G21" s="217">
        <f>I19</f>
        <v>0</v>
      </c>
      <c r="H21" s="218"/>
      <c r="I21" s="218"/>
      <c r="J21" s="39" t="str">
        <f t="shared" ref="J21:J24" si="0">Mena</f>
        <v>CZK</v>
      </c>
    </row>
    <row r="22" spans="1:10" ht="23.25" customHeight="1">
      <c r="A22" s="2">
        <f>(A21-INT(A21))*100</f>
        <v>0</v>
      </c>
      <c r="B22" s="31" t="s">
        <v>13</v>
      </c>
      <c r="C22" s="62"/>
      <c r="D22" s="50"/>
      <c r="E22" s="63">
        <f>SazbaDPH2</f>
        <v>21</v>
      </c>
      <c r="F22" s="29" t="s">
        <v>0</v>
      </c>
      <c r="G22" s="180">
        <f>A21</f>
        <v>0</v>
      </c>
      <c r="H22" s="181"/>
      <c r="I22" s="181"/>
      <c r="J22" s="36" t="str">
        <f t="shared" si="0"/>
        <v>CZK</v>
      </c>
    </row>
    <row r="23" spans="1:10" ht="23.25" customHeight="1" thickBot="1">
      <c r="A23" s="2" t="e">
        <f>ZakladDPHSni+DPHSni+ZakladDPHZakl+DPHZakl</f>
        <v>#REF!</v>
      </c>
      <c r="B23" s="30" t="s">
        <v>4</v>
      </c>
      <c r="C23" s="134"/>
      <c r="D23" s="135"/>
      <c r="E23" s="134"/>
      <c r="F23" s="136"/>
      <c r="G23" s="182">
        <f>CenaCelkem-(ZakladDPHZakl+DPHZakl)</f>
        <v>0</v>
      </c>
      <c r="H23" s="182"/>
      <c r="I23" s="182"/>
      <c r="J23" s="137" t="str">
        <f t="shared" si="0"/>
        <v>CZK</v>
      </c>
    </row>
    <row r="24" spans="1:10" ht="27.75" customHeight="1" thickBot="1">
      <c r="A24" s="2"/>
      <c r="B24" s="82" t="s">
        <v>19</v>
      </c>
      <c r="C24" s="83"/>
      <c r="D24" s="83"/>
      <c r="E24" s="84"/>
      <c r="F24" s="85"/>
      <c r="G24" s="216">
        <f>ZakladDPHZakl</f>
        <v>0</v>
      </c>
      <c r="H24" s="219"/>
      <c r="I24" s="219"/>
      <c r="J24" s="88" t="str">
        <f t="shared" si="0"/>
        <v>CZK</v>
      </c>
    </row>
    <row r="25" spans="1:10" ht="27.75" customHeight="1" thickBot="1">
      <c r="A25" s="2" t="e">
        <f>(A23-INT(A23))*100</f>
        <v>#REF!</v>
      </c>
      <c r="B25" s="82" t="s">
        <v>28</v>
      </c>
      <c r="C25" s="86"/>
      <c r="D25" s="86"/>
      <c r="E25" s="86"/>
      <c r="F25" s="87"/>
      <c r="G25" s="216">
        <f>ZakladDPHZakl+DPHZakl</f>
        <v>0</v>
      </c>
      <c r="H25" s="216"/>
      <c r="I25" s="216"/>
      <c r="J25" s="88" t="s">
        <v>42</v>
      </c>
    </row>
    <row r="26" spans="1:10" ht="12.75" customHeight="1">
      <c r="A26" s="2"/>
      <c r="B26" s="2"/>
      <c r="J26" s="9"/>
    </row>
    <row r="27" spans="1:10" ht="30" customHeight="1">
      <c r="A27" s="2"/>
      <c r="B27" s="2"/>
      <c r="J27" s="9"/>
    </row>
    <row r="28" spans="1:10" ht="18.75" customHeight="1">
      <c r="A28" s="2"/>
      <c r="B28" s="16"/>
      <c r="C28" s="64" t="s">
        <v>11</v>
      </c>
      <c r="D28" s="65"/>
      <c r="E28" s="65"/>
      <c r="F28" s="15" t="s">
        <v>10</v>
      </c>
      <c r="G28" s="25"/>
      <c r="H28" s="26"/>
      <c r="I28" s="25"/>
      <c r="J28" s="9"/>
    </row>
    <row r="29" spans="1:10" ht="47.25" customHeight="1">
      <c r="A29" s="2"/>
      <c r="B29" s="2"/>
      <c r="J29" s="9"/>
    </row>
    <row r="30" spans="1:10" s="20" customFormat="1" ht="18.75" customHeight="1">
      <c r="A30" s="19"/>
      <c r="B30" s="19"/>
      <c r="C30" s="66"/>
      <c r="D30" s="210"/>
      <c r="E30" s="211"/>
      <c r="G30" s="212" t="s">
        <v>37</v>
      </c>
      <c r="H30" s="213"/>
      <c r="I30" s="213"/>
      <c r="J30" s="24"/>
    </row>
    <row r="31" spans="1:10" ht="12.75" customHeight="1">
      <c r="A31" s="2"/>
      <c r="B31" s="2"/>
      <c r="D31" s="209" t="s">
        <v>2</v>
      </c>
      <c r="E31" s="209"/>
      <c r="H31" s="10" t="s">
        <v>3</v>
      </c>
      <c r="J31" s="9"/>
    </row>
    <row r="32" spans="1:10" ht="13.5" customHeight="1" thickBot="1">
      <c r="A32" s="11"/>
      <c r="B32" s="11"/>
      <c r="C32" s="67"/>
      <c r="D32" s="67"/>
      <c r="E32" s="67"/>
      <c r="F32" s="12"/>
      <c r="G32" s="12"/>
      <c r="H32" s="12"/>
      <c r="I32" s="12"/>
      <c r="J32" s="13"/>
    </row>
    <row r="34" spans="1:10" ht="16">
      <c r="B34" s="89" t="s">
        <v>43</v>
      </c>
    </row>
    <row r="36" spans="1:10" ht="25.5" customHeight="1">
      <c r="A36" s="91"/>
      <c r="B36" s="171" t="s">
        <v>14</v>
      </c>
      <c r="C36" s="226" t="s">
        <v>5</v>
      </c>
      <c r="D36" s="226"/>
      <c r="E36" s="226"/>
      <c r="F36" s="226"/>
      <c r="G36" s="171" t="s">
        <v>44</v>
      </c>
      <c r="H36" s="222" t="s">
        <v>164</v>
      </c>
      <c r="I36" s="223"/>
      <c r="J36" s="171" t="s">
        <v>0</v>
      </c>
    </row>
    <row r="37" spans="1:10" ht="36.75" customHeight="1">
      <c r="A37" s="92"/>
      <c r="B37" s="172" t="s">
        <v>173</v>
      </c>
      <c r="C37" s="227" t="s">
        <v>168</v>
      </c>
      <c r="D37" s="227"/>
      <c r="E37" s="227"/>
      <c r="F37" s="227"/>
      <c r="G37" s="132" t="s">
        <v>82</v>
      </c>
      <c r="H37" s="220">
        <f>+'001 FVE'!G7</f>
        <v>0</v>
      </c>
      <c r="I37" s="221"/>
      <c r="J37" s="133" t="str">
        <f t="shared" ref="J37:J43" si="1">IF($H$44=0,"",H37/$H$44*100)</f>
        <v/>
      </c>
    </row>
    <row r="38" spans="1:10" ht="36.75" customHeight="1">
      <c r="A38" s="92"/>
      <c r="B38" s="172" t="s">
        <v>174</v>
      </c>
      <c r="C38" s="227" t="s">
        <v>169</v>
      </c>
      <c r="D38" s="227"/>
      <c r="E38" s="227"/>
      <c r="F38" s="227"/>
      <c r="G38" s="132" t="s">
        <v>82</v>
      </c>
      <c r="H38" s="220">
        <f>+'001 FVE'!G42</f>
        <v>0</v>
      </c>
      <c r="I38" s="221"/>
      <c r="J38" s="133" t="str">
        <f t="shared" si="1"/>
        <v/>
      </c>
    </row>
    <row r="39" spans="1:10" ht="36.75" customHeight="1">
      <c r="A39" s="92"/>
      <c r="B39" s="172" t="s">
        <v>175</v>
      </c>
      <c r="C39" s="227" t="s">
        <v>23</v>
      </c>
      <c r="D39" s="227"/>
      <c r="E39" s="227"/>
      <c r="F39" s="227"/>
      <c r="G39" s="132" t="s">
        <v>47</v>
      </c>
      <c r="H39" s="220">
        <f>+'001 FVE'!G93</f>
        <v>0</v>
      </c>
      <c r="I39" s="221"/>
      <c r="J39" s="133" t="str">
        <f t="shared" si="1"/>
        <v/>
      </c>
    </row>
    <row r="40" spans="1:10" ht="36.75" customHeight="1">
      <c r="A40" s="92"/>
      <c r="B40" s="172" t="s">
        <v>344</v>
      </c>
      <c r="C40" s="227" t="s">
        <v>177</v>
      </c>
      <c r="D40" s="227"/>
      <c r="E40" s="227"/>
      <c r="F40" s="227"/>
      <c r="G40" s="132" t="s">
        <v>347</v>
      </c>
      <c r="H40" s="220">
        <f>+'002 Propojení'!G7</f>
        <v>0</v>
      </c>
      <c r="I40" s="221"/>
      <c r="J40" s="133" t="str">
        <f t="shared" si="1"/>
        <v/>
      </c>
    </row>
    <row r="41" spans="1:10" ht="36.75" customHeight="1">
      <c r="A41" s="92"/>
      <c r="B41" s="172" t="s">
        <v>345</v>
      </c>
      <c r="C41" s="227" t="s">
        <v>179</v>
      </c>
      <c r="D41" s="227"/>
      <c r="E41" s="227"/>
      <c r="F41" s="227"/>
      <c r="G41" s="132" t="s">
        <v>22</v>
      </c>
      <c r="H41" s="220">
        <f>+'002 Propojení'!G9</f>
        <v>0</v>
      </c>
      <c r="I41" s="221"/>
      <c r="J41" s="133" t="str">
        <f t="shared" si="1"/>
        <v/>
      </c>
    </row>
    <row r="42" spans="1:10" ht="36.75" customHeight="1">
      <c r="A42" s="92"/>
      <c r="B42" s="172" t="s">
        <v>346</v>
      </c>
      <c r="C42" s="227" t="s">
        <v>23</v>
      </c>
      <c r="D42" s="227"/>
      <c r="E42" s="227"/>
      <c r="F42" s="227"/>
      <c r="G42" s="132" t="s">
        <v>47</v>
      </c>
      <c r="H42" s="220">
        <f>+'002 Propojení'!G110</f>
        <v>0</v>
      </c>
      <c r="I42" s="221"/>
      <c r="J42" s="133" t="str">
        <f t="shared" si="1"/>
        <v/>
      </c>
    </row>
    <row r="43" spans="1:10" ht="36.75" customHeight="1">
      <c r="A43" s="92"/>
      <c r="B43" s="172" t="s">
        <v>348</v>
      </c>
      <c r="C43" s="227" t="s">
        <v>340</v>
      </c>
      <c r="D43" s="227"/>
      <c r="E43" s="227"/>
      <c r="F43" s="227"/>
      <c r="G43" s="132" t="s">
        <v>338</v>
      </c>
      <c r="H43" s="220">
        <f>+'003 BESS'!G15</f>
        <v>0</v>
      </c>
      <c r="I43" s="221"/>
      <c r="J43" s="133" t="str">
        <f t="shared" si="1"/>
        <v/>
      </c>
    </row>
    <row r="44" spans="1:10" ht="25.5" customHeight="1">
      <c r="A44" s="93"/>
      <c r="B44" s="224" t="s">
        <v>1</v>
      </c>
      <c r="C44" s="224"/>
      <c r="D44" s="224"/>
      <c r="E44" s="224"/>
      <c r="F44" s="224"/>
      <c r="G44" s="224"/>
      <c r="H44" s="225">
        <f>SUM(H37:H43)</f>
        <v>0</v>
      </c>
      <c r="I44" s="225"/>
      <c r="J44" s="170">
        <f>SUM(J37:J43)</f>
        <v>0</v>
      </c>
    </row>
    <row r="45" spans="1:10">
      <c r="F45" s="81"/>
      <c r="G45" s="81"/>
      <c r="H45" s="81"/>
      <c r="I45" s="81"/>
      <c r="J45" s="94"/>
    </row>
    <row r="46" spans="1:10">
      <c r="F46" s="81"/>
      <c r="G46" s="81"/>
      <c r="H46" s="81"/>
      <c r="I46" s="81"/>
      <c r="J46" s="94"/>
    </row>
    <row r="47" spans="1:10">
      <c r="F47" s="81"/>
      <c r="G47" s="81"/>
      <c r="H47" s="81"/>
      <c r="I47" s="81"/>
      <c r="J47" s="94"/>
    </row>
  </sheetData>
  <sheetProtection algorithmName="SHA-512" hashValue="RnD1JyeZu44fhEKczqVs+j/YVNvwRwa7tYaTFfQ8oehLp/6ftoXEspPgGsbwxy8MR+nczug3cTOhMR5RZF96PQ==" saltValue="QhSNPmnHmzfy/j8OAE/tFg==" spinCount="100000" sheet="1" objects="1" scenarios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2">
    <mergeCell ref="H39:I39"/>
    <mergeCell ref="H38:I38"/>
    <mergeCell ref="H37:I37"/>
    <mergeCell ref="H36:I36"/>
    <mergeCell ref="B44:G44"/>
    <mergeCell ref="H44:I44"/>
    <mergeCell ref="C36:F36"/>
    <mergeCell ref="C43:F43"/>
    <mergeCell ref="C42:F42"/>
    <mergeCell ref="C41:F41"/>
    <mergeCell ref="C40:F40"/>
    <mergeCell ref="C39:F39"/>
    <mergeCell ref="C38:F38"/>
    <mergeCell ref="C37:F37"/>
    <mergeCell ref="H43:I43"/>
    <mergeCell ref="H42:I42"/>
    <mergeCell ref="H41:I41"/>
    <mergeCell ref="H40:I40"/>
    <mergeCell ref="D31:E31"/>
    <mergeCell ref="D30:E30"/>
    <mergeCell ref="G30:I30"/>
    <mergeCell ref="E17:F17"/>
    <mergeCell ref="D12:G12"/>
    <mergeCell ref="I19:J19"/>
    <mergeCell ref="G25:I25"/>
    <mergeCell ref="G21:I21"/>
    <mergeCell ref="G24:I24"/>
    <mergeCell ref="E4:J4"/>
    <mergeCell ref="G16:H16"/>
    <mergeCell ref="G17:H17"/>
    <mergeCell ref="E16:F16"/>
    <mergeCell ref="E13:G13"/>
    <mergeCell ref="D5:G5"/>
    <mergeCell ref="D6:G6"/>
    <mergeCell ref="D9:G9"/>
    <mergeCell ref="D8:G8"/>
    <mergeCell ref="B1:J1"/>
    <mergeCell ref="G22:I22"/>
    <mergeCell ref="G23:I23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19:F19"/>
    <mergeCell ref="G19:H19"/>
  </mergeCells>
  <phoneticPr fontId="0" type="noConversion"/>
  <pageMargins left="0.39370078740157483" right="0.19685039370078741" top="0.59055118110236227" bottom="0.39370078740157483" header="0" footer="0.19685039370078741"/>
  <pageSetup paperSize="9" scale="92" fitToHeight="2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2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baseColWidth="10" defaultColWidth="9.1640625" defaultRowHeight="13"/>
  <cols>
    <col min="1" max="1" width="4.33203125" style="3" customWidth="1"/>
    <col min="2" max="2" width="14.5" style="3" customWidth="1"/>
    <col min="3" max="3" width="38.33203125" style="7" customWidth="1"/>
    <col min="4" max="4" width="4.5" style="3" customWidth="1"/>
    <col min="5" max="5" width="10.5" style="3" customWidth="1"/>
    <col min="6" max="6" width="9.83203125" style="3" customWidth="1"/>
    <col min="7" max="7" width="12.6640625" style="3" customWidth="1"/>
    <col min="8" max="16384" width="9.1640625" style="3"/>
  </cols>
  <sheetData>
    <row r="1" spans="1:7" ht="16">
      <c r="A1" s="228" t="s">
        <v>6</v>
      </c>
      <c r="B1" s="228"/>
      <c r="C1" s="229"/>
      <c r="D1" s="228"/>
      <c r="E1" s="228"/>
      <c r="F1" s="228"/>
      <c r="G1" s="228"/>
    </row>
    <row r="2" spans="1:7" ht="25" customHeight="1">
      <c r="A2" s="48" t="s">
        <v>7</v>
      </c>
      <c r="B2" s="47"/>
      <c r="C2" s="230"/>
      <c r="D2" s="230"/>
      <c r="E2" s="230"/>
      <c r="F2" s="230"/>
      <c r="G2" s="231"/>
    </row>
    <row r="3" spans="1:7" ht="25" customHeight="1">
      <c r="A3" s="48" t="s">
        <v>8</v>
      </c>
      <c r="B3" s="47"/>
      <c r="C3" s="230"/>
      <c r="D3" s="230"/>
      <c r="E3" s="230"/>
      <c r="F3" s="230"/>
      <c r="G3" s="231"/>
    </row>
    <row r="4" spans="1:7" ht="25" customHeight="1">
      <c r="A4" s="48" t="s">
        <v>9</v>
      </c>
      <c r="B4" s="47"/>
      <c r="C4" s="230"/>
      <c r="D4" s="230"/>
      <c r="E4" s="230"/>
      <c r="F4" s="230"/>
      <c r="G4" s="231"/>
    </row>
    <row r="5" spans="1:7">
      <c r="B5" s="4"/>
      <c r="C5" s="5"/>
      <c r="D5" s="6"/>
    </row>
  </sheetData>
  <sheetProtection algorithmName="SHA-512" hashValue="Sjm5iLBBhLm87hD7HEWYy3g8dQIIIhvrpj2B6NbH7YDIhwnCzlPw/uQsOwtrIIh4E2LSvRRpT7C8Nxj/mdrIew==" saltValue="+51Nan6nOlQn7+MVGO2Aq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C1FFF-C438-458C-940B-111EF394691C}">
  <sheetPr>
    <outlinePr summaryBelow="0"/>
    <pageSetUpPr fitToPage="1"/>
  </sheetPr>
  <dimension ref="A1:AG105"/>
  <sheetViews>
    <sheetView zoomScale="170" zoomScaleNormal="170" workbookViewId="0">
      <pane ySplit="6" topLeftCell="A7" activePane="bottomLeft" state="frozen"/>
      <selection pane="bottomLeft" activeCell="F9" sqref="F9"/>
    </sheetView>
  </sheetViews>
  <sheetFormatPr baseColWidth="10" defaultColWidth="8.83203125" defaultRowHeight="13" outlineLevelRow="2"/>
  <cols>
    <col min="1" max="1" width="3.5" customWidth="1"/>
    <col min="2" max="2" width="12.5" style="90" customWidth="1"/>
    <col min="3" max="3" width="62.33203125" style="90" customWidth="1"/>
    <col min="4" max="4" width="4.83203125" style="10" customWidth="1"/>
    <col min="5" max="5" width="8.6640625" style="10" customWidth="1"/>
    <col min="6" max="6" width="13.33203125" style="10" customWidth="1"/>
    <col min="7" max="7" width="14.1640625" style="10" customWidth="1"/>
    <col min="8" max="8" width="8.83203125" style="15"/>
    <col min="9" max="14" width="8.83203125" customWidth="1"/>
  </cols>
  <sheetData>
    <row r="1" spans="1:33" ht="25" customHeight="1">
      <c r="A1" s="232" t="s">
        <v>48</v>
      </c>
      <c r="B1" s="232"/>
      <c r="C1" s="232"/>
      <c r="D1" s="232"/>
      <c r="E1" s="232"/>
      <c r="F1" s="232"/>
      <c r="G1" s="232"/>
    </row>
    <row r="2" spans="1:33" ht="25" customHeight="1">
      <c r="A2" s="48" t="s">
        <v>7</v>
      </c>
      <c r="B2" s="47" t="s">
        <v>33</v>
      </c>
      <c r="C2" s="233" t="s">
        <v>362</v>
      </c>
      <c r="D2" s="233"/>
      <c r="E2" s="233"/>
      <c r="F2" s="233"/>
      <c r="G2" s="234"/>
    </row>
    <row r="3" spans="1:33" ht="25" customHeight="1">
      <c r="A3" s="48" t="s">
        <v>8</v>
      </c>
      <c r="B3" s="47" t="s">
        <v>33</v>
      </c>
      <c r="C3" s="235" t="s">
        <v>165</v>
      </c>
      <c r="D3" s="235"/>
      <c r="E3" s="235"/>
      <c r="F3" s="235"/>
      <c r="G3" s="236"/>
    </row>
    <row r="4" spans="1:33" ht="25" customHeight="1">
      <c r="A4" s="96" t="s">
        <v>9</v>
      </c>
      <c r="B4" s="97" t="s">
        <v>33</v>
      </c>
      <c r="C4" s="237" t="s">
        <v>165</v>
      </c>
      <c r="D4" s="238"/>
      <c r="E4" s="238"/>
      <c r="F4" s="238"/>
      <c r="G4" s="239"/>
    </row>
    <row r="6" spans="1:33" ht="43" thickBot="1">
      <c r="A6" s="110" t="s">
        <v>49</v>
      </c>
      <c r="B6" s="111" t="s">
        <v>50</v>
      </c>
      <c r="C6" s="111" t="s">
        <v>51</v>
      </c>
      <c r="D6" s="112" t="s">
        <v>52</v>
      </c>
      <c r="E6" s="112" t="s">
        <v>53</v>
      </c>
      <c r="F6" s="113" t="s">
        <v>135</v>
      </c>
      <c r="G6" s="112" t="s">
        <v>24</v>
      </c>
      <c r="H6" s="114" t="s">
        <v>54</v>
      </c>
    </row>
    <row r="7" spans="1:33" ht="25" customHeight="1" thickBot="1">
      <c r="A7" s="146" t="s">
        <v>55</v>
      </c>
      <c r="B7" s="147" t="s">
        <v>45</v>
      </c>
      <c r="C7" s="148" t="s">
        <v>168</v>
      </c>
      <c r="D7" s="149"/>
      <c r="E7" s="150"/>
      <c r="F7" s="151"/>
      <c r="G7" s="151">
        <f>+G8+G27</f>
        <v>0</v>
      </c>
      <c r="H7" s="152"/>
    </row>
    <row r="8" spans="1:33" ht="20" customHeight="1" outlineLevel="1">
      <c r="A8" s="146" t="s">
        <v>55</v>
      </c>
      <c r="B8" s="147" t="s">
        <v>166</v>
      </c>
      <c r="C8" s="148" t="s">
        <v>46</v>
      </c>
      <c r="D8" s="149"/>
      <c r="E8" s="150"/>
      <c r="F8" s="151"/>
      <c r="G8" s="151">
        <f>SUM(G9:G26)</f>
        <v>0</v>
      </c>
      <c r="H8" s="152"/>
    </row>
    <row r="9" spans="1:33" ht="16" customHeight="1" outlineLevel="2">
      <c r="A9" s="138">
        <v>1</v>
      </c>
      <c r="B9" s="139" t="s">
        <v>118</v>
      </c>
      <c r="C9" s="140" t="s">
        <v>339</v>
      </c>
      <c r="D9" s="141" t="s">
        <v>56</v>
      </c>
      <c r="E9" s="162"/>
      <c r="F9" s="143"/>
      <c r="G9" s="144">
        <f t="shared" ref="G9:G26" si="0">ROUND(E9*F9,2)</f>
        <v>0</v>
      </c>
      <c r="H9" s="145" t="s">
        <v>57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3" ht="16" customHeight="1" outlineLevel="2">
      <c r="A10" s="115">
        <v>2</v>
      </c>
      <c r="B10" s="105" t="s">
        <v>119</v>
      </c>
      <c r="C10" s="106" t="s">
        <v>58</v>
      </c>
      <c r="D10" s="107" t="s">
        <v>56</v>
      </c>
      <c r="E10" s="162"/>
      <c r="F10" s="126"/>
      <c r="G10" s="127">
        <f t="shared" si="0"/>
        <v>0</v>
      </c>
      <c r="H10" s="116" t="s">
        <v>57</v>
      </c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3" ht="16" customHeight="1" outlineLevel="2">
      <c r="A11" s="115">
        <v>3</v>
      </c>
      <c r="B11" s="105" t="s">
        <v>120</v>
      </c>
      <c r="C11" s="106" t="s">
        <v>59</v>
      </c>
      <c r="D11" s="107" t="s">
        <v>56</v>
      </c>
      <c r="E11" s="163">
        <f>E9</f>
        <v>0</v>
      </c>
      <c r="F11" s="126"/>
      <c r="G11" s="127">
        <f t="shared" ref="G11" si="1">ROUND(E11*F11,2)</f>
        <v>0</v>
      </c>
      <c r="H11" s="116" t="s">
        <v>57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3" ht="16" customHeight="1" outlineLevel="2">
      <c r="A12" s="115">
        <v>4</v>
      </c>
      <c r="B12" s="105" t="s">
        <v>121</v>
      </c>
      <c r="C12" s="106" t="s">
        <v>107</v>
      </c>
      <c r="D12" s="107" t="s">
        <v>56</v>
      </c>
      <c r="E12" s="108">
        <v>1</v>
      </c>
      <c r="F12" s="126"/>
      <c r="G12" s="127">
        <f t="shared" si="0"/>
        <v>0</v>
      </c>
      <c r="H12" s="116" t="s">
        <v>57</v>
      </c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3" ht="16" customHeight="1" outlineLevel="2">
      <c r="A13" s="115">
        <v>5</v>
      </c>
      <c r="B13" s="105" t="s">
        <v>122</v>
      </c>
      <c r="C13" s="106" t="s">
        <v>363</v>
      </c>
      <c r="D13" s="107" t="s">
        <v>56</v>
      </c>
      <c r="E13" s="108">
        <v>1</v>
      </c>
      <c r="F13" s="126"/>
      <c r="G13" s="127">
        <f t="shared" si="0"/>
        <v>0</v>
      </c>
      <c r="H13" s="116" t="s">
        <v>57</v>
      </c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3" ht="16" customHeight="1" outlineLevel="2">
      <c r="A14" s="138">
        <v>6</v>
      </c>
      <c r="B14" s="105" t="s">
        <v>123</v>
      </c>
      <c r="C14" s="106" t="s">
        <v>61</v>
      </c>
      <c r="D14" s="107" t="s">
        <v>56</v>
      </c>
      <c r="E14" s="108">
        <v>1</v>
      </c>
      <c r="F14" s="126"/>
      <c r="G14" s="127">
        <f t="shared" si="0"/>
        <v>0</v>
      </c>
      <c r="H14" s="116" t="s">
        <v>57</v>
      </c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</row>
    <row r="15" spans="1:33" ht="16" customHeight="1" outlineLevel="2">
      <c r="A15" s="115">
        <v>7</v>
      </c>
      <c r="B15" s="105" t="s">
        <v>124</v>
      </c>
      <c r="C15" s="106" t="s">
        <v>102</v>
      </c>
      <c r="D15" s="107" t="s">
        <v>56</v>
      </c>
      <c r="E15" s="108">
        <v>1</v>
      </c>
      <c r="F15" s="126"/>
      <c r="G15" s="127">
        <f t="shared" si="0"/>
        <v>0</v>
      </c>
      <c r="H15" s="116" t="s">
        <v>57</v>
      </c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</row>
    <row r="16" spans="1:33" ht="16" customHeight="1" outlineLevel="2">
      <c r="A16" s="115">
        <v>8</v>
      </c>
      <c r="B16" s="105" t="s">
        <v>125</v>
      </c>
      <c r="C16" s="106" t="s">
        <v>105</v>
      </c>
      <c r="D16" s="107" t="s">
        <v>56</v>
      </c>
      <c r="E16" s="108">
        <v>1</v>
      </c>
      <c r="F16" s="126"/>
      <c r="G16" s="127">
        <f t="shared" si="0"/>
        <v>0</v>
      </c>
      <c r="H16" s="116" t="s">
        <v>57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33" ht="16" customHeight="1" outlineLevel="2">
      <c r="A17" s="115">
        <v>9</v>
      </c>
      <c r="B17" s="105" t="s">
        <v>126</v>
      </c>
      <c r="C17" s="106" t="s">
        <v>109</v>
      </c>
      <c r="D17" s="107" t="s">
        <v>62</v>
      </c>
      <c r="E17" s="108">
        <v>50</v>
      </c>
      <c r="F17" s="126"/>
      <c r="G17" s="127">
        <f t="shared" si="0"/>
        <v>0</v>
      </c>
      <c r="H17" s="116" t="s">
        <v>57</v>
      </c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</row>
    <row r="18" spans="1:33" ht="16" customHeight="1" outlineLevel="2">
      <c r="A18" s="115">
        <v>10</v>
      </c>
      <c r="B18" s="105" t="s">
        <v>127</v>
      </c>
      <c r="C18" s="106" t="s">
        <v>106</v>
      </c>
      <c r="D18" s="107" t="s">
        <v>62</v>
      </c>
      <c r="E18" s="108">
        <v>8</v>
      </c>
      <c r="F18" s="126"/>
      <c r="G18" s="127">
        <f t="shared" si="0"/>
        <v>0</v>
      </c>
      <c r="H18" s="116" t="s">
        <v>57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</row>
    <row r="19" spans="1:33" ht="16" customHeight="1" outlineLevel="2">
      <c r="A19" s="138">
        <v>11</v>
      </c>
      <c r="B19" s="105" t="s">
        <v>128</v>
      </c>
      <c r="C19" s="106" t="s">
        <v>114</v>
      </c>
      <c r="D19" s="107" t="s">
        <v>62</v>
      </c>
      <c r="E19" s="108">
        <v>150</v>
      </c>
      <c r="F19" s="126"/>
      <c r="G19" s="127">
        <f t="shared" si="0"/>
        <v>0</v>
      </c>
      <c r="H19" s="116" t="s">
        <v>57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</row>
    <row r="20" spans="1:33" ht="16" customHeight="1" outlineLevel="2">
      <c r="A20" s="115">
        <v>12</v>
      </c>
      <c r="B20" s="105" t="s">
        <v>128</v>
      </c>
      <c r="C20" s="106" t="s">
        <v>103</v>
      </c>
      <c r="D20" s="107" t="s">
        <v>62</v>
      </c>
      <c r="E20" s="108">
        <v>120</v>
      </c>
      <c r="F20" s="126"/>
      <c r="G20" s="127">
        <f t="shared" si="0"/>
        <v>0</v>
      </c>
      <c r="H20" s="116" t="s">
        <v>57</v>
      </c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</row>
    <row r="21" spans="1:33" ht="16" customHeight="1" outlineLevel="2">
      <c r="A21" s="115">
        <v>13</v>
      </c>
      <c r="B21" s="105" t="s">
        <v>129</v>
      </c>
      <c r="C21" s="106" t="s">
        <v>97</v>
      </c>
      <c r="D21" s="107" t="s">
        <v>56</v>
      </c>
      <c r="E21" s="108">
        <v>1</v>
      </c>
      <c r="F21" s="126"/>
      <c r="G21" s="127">
        <f t="shared" si="0"/>
        <v>0</v>
      </c>
      <c r="H21" s="116" t="s">
        <v>57</v>
      </c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</row>
    <row r="22" spans="1:33" ht="16" customHeight="1" outlineLevel="2">
      <c r="A22" s="115">
        <v>14</v>
      </c>
      <c r="B22" s="105" t="s">
        <v>130</v>
      </c>
      <c r="C22" s="106" t="s">
        <v>104</v>
      </c>
      <c r="D22" s="107" t="s">
        <v>62</v>
      </c>
      <c r="E22" s="108">
        <v>230</v>
      </c>
      <c r="F22" s="126"/>
      <c r="G22" s="127">
        <f t="shared" si="0"/>
        <v>0</v>
      </c>
      <c r="H22" s="116" t="s">
        <v>57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</row>
    <row r="23" spans="1:33" ht="16" customHeight="1" outlineLevel="2">
      <c r="A23" s="115">
        <v>15</v>
      </c>
      <c r="B23" s="105" t="s">
        <v>131</v>
      </c>
      <c r="C23" s="106" t="s">
        <v>364</v>
      </c>
      <c r="D23" s="107" t="s">
        <v>62</v>
      </c>
      <c r="E23" s="108">
        <v>15</v>
      </c>
      <c r="F23" s="126"/>
      <c r="G23" s="127">
        <f t="shared" si="0"/>
        <v>0</v>
      </c>
      <c r="H23" s="116" t="s">
        <v>57</v>
      </c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</row>
    <row r="24" spans="1:33" ht="16" customHeight="1" outlineLevel="2">
      <c r="A24" s="138">
        <v>16</v>
      </c>
      <c r="B24" s="105" t="s">
        <v>132</v>
      </c>
      <c r="C24" s="106" t="s">
        <v>365</v>
      </c>
      <c r="D24" s="107" t="s">
        <v>62</v>
      </c>
      <c r="E24" s="108">
        <v>5</v>
      </c>
      <c r="F24" s="126"/>
      <c r="G24" s="127">
        <f t="shared" si="0"/>
        <v>0</v>
      </c>
      <c r="H24" s="116" t="s">
        <v>57</v>
      </c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</row>
    <row r="25" spans="1:33" ht="16" customHeight="1" outlineLevel="2">
      <c r="A25" s="115">
        <v>17</v>
      </c>
      <c r="B25" s="105" t="s">
        <v>133</v>
      </c>
      <c r="C25" s="106" t="s">
        <v>87</v>
      </c>
      <c r="D25" s="107" t="s">
        <v>60</v>
      </c>
      <c r="E25" s="108">
        <v>1</v>
      </c>
      <c r="F25" s="126"/>
      <c r="G25" s="127">
        <f t="shared" si="0"/>
        <v>0</v>
      </c>
      <c r="H25" s="116" t="s">
        <v>57</v>
      </c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</row>
    <row r="26" spans="1:33" ht="16" customHeight="1" outlineLevel="2" thickBot="1">
      <c r="A26" s="115">
        <v>18</v>
      </c>
      <c r="B26" s="117" t="s">
        <v>134</v>
      </c>
      <c r="C26" s="118" t="s">
        <v>108</v>
      </c>
      <c r="D26" s="119" t="s">
        <v>60</v>
      </c>
      <c r="E26" s="120">
        <v>1</v>
      </c>
      <c r="F26" s="128"/>
      <c r="G26" s="129">
        <f t="shared" si="0"/>
        <v>0</v>
      </c>
      <c r="H26" s="121" t="s">
        <v>57</v>
      </c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</row>
    <row r="27" spans="1:33" ht="20" customHeight="1" outlineLevel="1">
      <c r="A27" s="146" t="s">
        <v>55</v>
      </c>
      <c r="B27" s="147" t="s">
        <v>167</v>
      </c>
      <c r="C27" s="148" t="s">
        <v>86</v>
      </c>
      <c r="D27" s="149"/>
      <c r="E27" s="150"/>
      <c r="F27" s="151"/>
      <c r="G27" s="151">
        <f>SUM(G28:G41)</f>
        <v>0</v>
      </c>
      <c r="H27" s="152"/>
    </row>
    <row r="28" spans="1:33" ht="16" customHeight="1" outlineLevel="2">
      <c r="A28" s="138">
        <v>1</v>
      </c>
      <c r="B28" s="139" t="s">
        <v>66</v>
      </c>
      <c r="C28" s="140" t="s">
        <v>112</v>
      </c>
      <c r="D28" s="141" t="s">
        <v>62</v>
      </c>
      <c r="E28" s="142">
        <v>150</v>
      </c>
      <c r="F28" s="143"/>
      <c r="G28" s="144">
        <f t="shared" ref="G28:G41" si="2">ROUND(E28*F28,2)</f>
        <v>0</v>
      </c>
      <c r="H28" s="145" t="s">
        <v>65</v>
      </c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</row>
    <row r="29" spans="1:33" ht="16" customHeight="1" outlineLevel="2">
      <c r="A29" s="115">
        <v>2</v>
      </c>
      <c r="B29" s="105" t="s">
        <v>70</v>
      </c>
      <c r="C29" s="106" t="s">
        <v>71</v>
      </c>
      <c r="D29" s="107" t="s">
        <v>68</v>
      </c>
      <c r="E29" s="108">
        <v>50</v>
      </c>
      <c r="F29" s="126"/>
      <c r="G29" s="127">
        <f t="shared" si="2"/>
        <v>0</v>
      </c>
      <c r="H29" s="116" t="s">
        <v>65</v>
      </c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</row>
    <row r="30" spans="1:33" ht="16" customHeight="1" outlineLevel="2">
      <c r="A30" s="115">
        <v>3</v>
      </c>
      <c r="B30" s="105" t="s">
        <v>139</v>
      </c>
      <c r="C30" s="106" t="s">
        <v>110</v>
      </c>
      <c r="D30" s="107" t="s">
        <v>68</v>
      </c>
      <c r="E30" s="108">
        <f>E12</f>
        <v>1</v>
      </c>
      <c r="F30" s="126"/>
      <c r="G30" s="127">
        <f t="shared" si="2"/>
        <v>0</v>
      </c>
      <c r="H30" s="116" t="s">
        <v>57</v>
      </c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</row>
    <row r="31" spans="1:33" ht="16" customHeight="1" outlineLevel="2">
      <c r="A31" s="138">
        <v>4</v>
      </c>
      <c r="B31" s="105" t="s">
        <v>73</v>
      </c>
      <c r="C31" s="106" t="s">
        <v>100</v>
      </c>
      <c r="D31" s="107" t="s">
        <v>68</v>
      </c>
      <c r="E31" s="108">
        <f>E13</f>
        <v>1</v>
      </c>
      <c r="F31" s="126"/>
      <c r="G31" s="127">
        <f t="shared" ref="G31" si="3">ROUND(E31*F31,2)</f>
        <v>0</v>
      </c>
      <c r="H31" s="116" t="s">
        <v>65</v>
      </c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</row>
    <row r="32" spans="1:33" ht="16" customHeight="1" outlineLevel="2">
      <c r="A32" s="115">
        <v>5</v>
      </c>
      <c r="B32" s="105" t="s">
        <v>72</v>
      </c>
      <c r="C32" s="106" t="s">
        <v>366</v>
      </c>
      <c r="D32" s="107" t="s">
        <v>68</v>
      </c>
      <c r="E32" s="108">
        <f>E9</f>
        <v>0</v>
      </c>
      <c r="F32" s="126"/>
      <c r="G32" s="127">
        <f t="shared" si="2"/>
        <v>0</v>
      </c>
      <c r="H32" s="116" t="s">
        <v>65</v>
      </c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</row>
    <row r="33" spans="1:33" ht="16" customHeight="1" outlineLevel="2">
      <c r="A33" s="115">
        <v>6</v>
      </c>
      <c r="B33" s="105" t="s">
        <v>74</v>
      </c>
      <c r="C33" s="106" t="s">
        <v>101</v>
      </c>
      <c r="D33" s="107" t="s">
        <v>68</v>
      </c>
      <c r="E33" s="108">
        <f>E10</f>
        <v>0</v>
      </c>
      <c r="F33" s="126"/>
      <c r="G33" s="127">
        <f t="shared" si="2"/>
        <v>0</v>
      </c>
      <c r="H33" s="116" t="s">
        <v>65</v>
      </c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</row>
    <row r="34" spans="1:33" ht="16" customHeight="1" outlineLevel="2">
      <c r="A34" s="138">
        <v>7</v>
      </c>
      <c r="B34" s="105" t="s">
        <v>67</v>
      </c>
      <c r="C34" s="106" t="s">
        <v>98</v>
      </c>
      <c r="D34" s="107" t="s">
        <v>68</v>
      </c>
      <c r="E34" s="108">
        <v>2</v>
      </c>
      <c r="F34" s="126"/>
      <c r="G34" s="127">
        <f t="shared" si="2"/>
        <v>0</v>
      </c>
      <c r="H34" s="116" t="s">
        <v>65</v>
      </c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</row>
    <row r="35" spans="1:33" ht="16" customHeight="1" outlineLevel="2">
      <c r="A35" s="115">
        <v>8</v>
      </c>
      <c r="B35" s="105" t="s">
        <v>69</v>
      </c>
      <c r="C35" s="106" t="s">
        <v>113</v>
      </c>
      <c r="D35" s="107" t="s">
        <v>62</v>
      </c>
      <c r="E35" s="108">
        <v>120</v>
      </c>
      <c r="F35" s="126"/>
      <c r="G35" s="127">
        <f t="shared" si="2"/>
        <v>0</v>
      </c>
      <c r="H35" s="116" t="s">
        <v>65</v>
      </c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</row>
    <row r="36" spans="1:33" ht="16" customHeight="1" outlineLevel="2">
      <c r="A36" s="115">
        <v>9</v>
      </c>
      <c r="B36" s="105" t="s">
        <v>69</v>
      </c>
      <c r="C36" s="106" t="s">
        <v>111</v>
      </c>
      <c r="D36" s="107" t="s">
        <v>62</v>
      </c>
      <c r="E36" s="108">
        <v>20</v>
      </c>
      <c r="F36" s="126"/>
      <c r="G36" s="127">
        <f t="shared" si="2"/>
        <v>0</v>
      </c>
      <c r="H36" s="116" t="s">
        <v>65</v>
      </c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</row>
    <row r="37" spans="1:33" ht="16" customHeight="1" outlineLevel="2">
      <c r="A37" s="138">
        <v>10</v>
      </c>
      <c r="B37" s="105" t="s">
        <v>140</v>
      </c>
      <c r="C37" s="106" t="s">
        <v>115</v>
      </c>
      <c r="D37" s="107" t="s">
        <v>62</v>
      </c>
      <c r="E37" s="108">
        <v>230</v>
      </c>
      <c r="F37" s="126"/>
      <c r="G37" s="127">
        <f t="shared" si="2"/>
        <v>0</v>
      </c>
      <c r="H37" s="116" t="s">
        <v>57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</row>
    <row r="38" spans="1:33" ht="16" customHeight="1" outlineLevel="2">
      <c r="A38" s="115">
        <v>11</v>
      </c>
      <c r="B38" s="105" t="s">
        <v>142</v>
      </c>
      <c r="C38" s="106" t="s">
        <v>116</v>
      </c>
      <c r="D38" s="107" t="s">
        <v>62</v>
      </c>
      <c r="E38" s="108">
        <v>230</v>
      </c>
      <c r="F38" s="126"/>
      <c r="G38" s="127">
        <f t="shared" si="2"/>
        <v>0</v>
      </c>
      <c r="H38" s="116" t="s">
        <v>57</v>
      </c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</row>
    <row r="39" spans="1:33" ht="16" customHeight="1" outlineLevel="2">
      <c r="A39" s="115">
        <v>12</v>
      </c>
      <c r="B39" s="105" t="s">
        <v>143</v>
      </c>
      <c r="C39" s="106" t="s">
        <v>84</v>
      </c>
      <c r="D39" s="107" t="s">
        <v>60</v>
      </c>
      <c r="E39" s="108">
        <v>1</v>
      </c>
      <c r="F39" s="126"/>
      <c r="G39" s="127">
        <f t="shared" si="2"/>
        <v>0</v>
      </c>
      <c r="H39" s="116" t="s">
        <v>57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</row>
    <row r="40" spans="1:33" ht="16" customHeight="1" outlineLevel="2">
      <c r="A40" s="138">
        <v>13</v>
      </c>
      <c r="B40" s="105" t="s">
        <v>144</v>
      </c>
      <c r="C40" s="106" t="s">
        <v>367</v>
      </c>
      <c r="D40" s="107" t="s">
        <v>60</v>
      </c>
      <c r="E40" s="108">
        <v>1</v>
      </c>
      <c r="F40" s="126"/>
      <c r="G40" s="127">
        <f t="shared" si="2"/>
        <v>0</v>
      </c>
      <c r="H40" s="116" t="s">
        <v>57</v>
      </c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</row>
    <row r="41" spans="1:33" ht="16" customHeight="1" outlineLevel="2" thickBot="1">
      <c r="A41" s="115">
        <v>14</v>
      </c>
      <c r="B41" s="105" t="s">
        <v>141</v>
      </c>
      <c r="C41" s="106" t="s">
        <v>368</v>
      </c>
      <c r="D41" s="107" t="s">
        <v>56</v>
      </c>
      <c r="E41" s="108">
        <v>1</v>
      </c>
      <c r="F41" s="126"/>
      <c r="G41" s="127">
        <f t="shared" si="2"/>
        <v>0</v>
      </c>
      <c r="H41" s="116" t="s">
        <v>65</v>
      </c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</row>
    <row r="42" spans="1:33" ht="25" customHeight="1" thickBot="1">
      <c r="A42" s="146" t="s">
        <v>55</v>
      </c>
      <c r="B42" s="147" t="s">
        <v>75</v>
      </c>
      <c r="C42" s="148" t="s">
        <v>169</v>
      </c>
      <c r="D42" s="149"/>
      <c r="E42" s="150"/>
      <c r="F42" s="151"/>
      <c r="G42" s="151">
        <f>+G43+G64+G79</f>
        <v>0</v>
      </c>
      <c r="H42" s="152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</row>
    <row r="43" spans="1:33" ht="20" customHeight="1" outlineLevel="1">
      <c r="A43" s="146" t="s">
        <v>55</v>
      </c>
      <c r="B43" s="147" t="s">
        <v>170</v>
      </c>
      <c r="C43" s="148" t="s">
        <v>46</v>
      </c>
      <c r="D43" s="149"/>
      <c r="E43" s="150"/>
      <c r="F43" s="151"/>
      <c r="G43" s="151">
        <f>SUM(G44:G63)</f>
        <v>0</v>
      </c>
      <c r="H43" s="152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</row>
    <row r="44" spans="1:33" ht="16" customHeight="1" outlineLevel="2">
      <c r="A44" s="138">
        <v>1</v>
      </c>
      <c r="B44" s="139" t="s">
        <v>118</v>
      </c>
      <c r="C44" s="140" t="s">
        <v>339</v>
      </c>
      <c r="D44" s="141" t="s">
        <v>56</v>
      </c>
      <c r="E44" s="162"/>
      <c r="F44" s="143"/>
      <c r="G44" s="144">
        <f t="shared" ref="G44:G63" si="4">ROUND(E44*F44,2)</f>
        <v>0</v>
      </c>
      <c r="H44" s="145" t="s">
        <v>57</v>
      </c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</row>
    <row r="45" spans="1:33" ht="16" customHeight="1" outlineLevel="2">
      <c r="A45" s="115">
        <v>2</v>
      </c>
      <c r="B45" s="105" t="s">
        <v>119</v>
      </c>
      <c r="C45" s="106" t="s">
        <v>58</v>
      </c>
      <c r="D45" s="107" t="s">
        <v>56</v>
      </c>
      <c r="E45" s="162"/>
      <c r="F45" s="126"/>
      <c r="G45" s="127">
        <f t="shared" si="4"/>
        <v>0</v>
      </c>
      <c r="H45" s="116" t="s">
        <v>57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</row>
    <row r="46" spans="1:33" ht="16" customHeight="1" outlineLevel="2">
      <c r="A46" s="115">
        <v>3</v>
      </c>
      <c r="B46" s="105" t="s">
        <v>120</v>
      </c>
      <c r="C46" s="106" t="s">
        <v>59</v>
      </c>
      <c r="D46" s="107" t="s">
        <v>56</v>
      </c>
      <c r="E46" s="163">
        <f>E44</f>
        <v>0</v>
      </c>
      <c r="F46" s="126"/>
      <c r="G46" s="127">
        <f t="shared" si="4"/>
        <v>0</v>
      </c>
      <c r="H46" s="116" t="s">
        <v>57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</row>
    <row r="47" spans="1:33" ht="16" customHeight="1" outlineLevel="2">
      <c r="A47" s="115">
        <v>4</v>
      </c>
      <c r="B47" s="139" t="s">
        <v>121</v>
      </c>
      <c r="C47" s="106" t="s">
        <v>107</v>
      </c>
      <c r="D47" s="107" t="s">
        <v>56</v>
      </c>
      <c r="E47" s="108">
        <v>2</v>
      </c>
      <c r="F47" s="126"/>
      <c r="G47" s="127">
        <f t="shared" si="4"/>
        <v>0</v>
      </c>
      <c r="H47" s="116" t="s">
        <v>57</v>
      </c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</row>
    <row r="48" spans="1:33" ht="16" customHeight="1" outlineLevel="2">
      <c r="A48" s="115">
        <v>5</v>
      </c>
      <c r="B48" s="105" t="s">
        <v>122</v>
      </c>
      <c r="C48" s="106" t="s">
        <v>369</v>
      </c>
      <c r="D48" s="107" t="s">
        <v>56</v>
      </c>
      <c r="E48" s="108">
        <v>1</v>
      </c>
      <c r="F48" s="126"/>
      <c r="G48" s="127">
        <f t="shared" si="4"/>
        <v>0</v>
      </c>
      <c r="H48" s="116" t="s">
        <v>57</v>
      </c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</row>
    <row r="49" spans="1:33" ht="16" customHeight="1" outlineLevel="2">
      <c r="A49" s="138">
        <v>6</v>
      </c>
      <c r="B49" s="105" t="s">
        <v>377</v>
      </c>
      <c r="C49" s="106" t="s">
        <v>370</v>
      </c>
      <c r="D49" s="107" t="s">
        <v>56</v>
      </c>
      <c r="E49" s="108">
        <v>1</v>
      </c>
      <c r="F49" s="126"/>
      <c r="G49" s="127">
        <f t="shared" si="4"/>
        <v>0</v>
      </c>
      <c r="H49" s="116" t="s">
        <v>57</v>
      </c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</row>
    <row r="50" spans="1:33" ht="16" customHeight="1" outlineLevel="2">
      <c r="A50" s="115">
        <v>7</v>
      </c>
      <c r="B50" s="105" t="s">
        <v>123</v>
      </c>
      <c r="C50" s="106" t="s">
        <v>61</v>
      </c>
      <c r="D50" s="107" t="s">
        <v>56</v>
      </c>
      <c r="E50" s="108">
        <v>2</v>
      </c>
      <c r="F50" s="126"/>
      <c r="G50" s="127">
        <f t="shared" si="4"/>
        <v>0</v>
      </c>
      <c r="H50" s="116" t="s">
        <v>57</v>
      </c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</row>
    <row r="51" spans="1:33" ht="16" customHeight="1" outlineLevel="2">
      <c r="A51" s="115">
        <v>8</v>
      </c>
      <c r="B51" s="105" t="s">
        <v>124</v>
      </c>
      <c r="C51" s="106" t="s">
        <v>102</v>
      </c>
      <c r="D51" s="107" t="s">
        <v>56</v>
      </c>
      <c r="E51" s="108">
        <v>2</v>
      </c>
      <c r="F51" s="126"/>
      <c r="G51" s="127">
        <f t="shared" si="4"/>
        <v>0</v>
      </c>
      <c r="H51" s="116" t="s">
        <v>57</v>
      </c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</row>
    <row r="52" spans="1:33" ht="16" customHeight="1" outlineLevel="2">
      <c r="A52" s="115">
        <v>9</v>
      </c>
      <c r="B52" s="105" t="s">
        <v>125</v>
      </c>
      <c r="C52" s="106" t="s">
        <v>109</v>
      </c>
      <c r="D52" s="107" t="s">
        <v>62</v>
      </c>
      <c r="E52" s="108">
        <v>140</v>
      </c>
      <c r="F52" s="126"/>
      <c r="G52" s="127">
        <f t="shared" si="4"/>
        <v>0</v>
      </c>
      <c r="H52" s="116" t="s">
        <v>57</v>
      </c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</row>
    <row r="53" spans="1:33" ht="16" customHeight="1" outlineLevel="2">
      <c r="A53" s="115">
        <v>10</v>
      </c>
      <c r="B53" s="105" t="s">
        <v>126</v>
      </c>
      <c r="C53" s="106" t="s">
        <v>106</v>
      </c>
      <c r="D53" s="107" t="s">
        <v>62</v>
      </c>
      <c r="E53" s="108">
        <v>30</v>
      </c>
      <c r="F53" s="126"/>
      <c r="G53" s="127">
        <f t="shared" si="4"/>
        <v>0</v>
      </c>
      <c r="H53" s="116" t="s">
        <v>57</v>
      </c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</row>
    <row r="54" spans="1:33" ht="16" customHeight="1" outlineLevel="2">
      <c r="A54" s="115">
        <v>11</v>
      </c>
      <c r="B54" s="105" t="s">
        <v>127</v>
      </c>
      <c r="C54" s="106" t="s">
        <v>114</v>
      </c>
      <c r="D54" s="107" t="s">
        <v>62</v>
      </c>
      <c r="E54" s="108">
        <v>500</v>
      </c>
      <c r="F54" s="126"/>
      <c r="G54" s="127">
        <f t="shared" si="4"/>
        <v>0</v>
      </c>
      <c r="H54" s="116" t="s">
        <v>57</v>
      </c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</row>
    <row r="55" spans="1:33" ht="16" customHeight="1" outlineLevel="2">
      <c r="A55" s="138">
        <v>12</v>
      </c>
      <c r="B55" s="105" t="s">
        <v>128</v>
      </c>
      <c r="C55" s="106" t="s">
        <v>103</v>
      </c>
      <c r="D55" s="107" t="s">
        <v>62</v>
      </c>
      <c r="E55" s="108">
        <v>350</v>
      </c>
      <c r="F55" s="126"/>
      <c r="G55" s="127">
        <f t="shared" si="4"/>
        <v>0</v>
      </c>
      <c r="H55" s="116" t="s">
        <v>57</v>
      </c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</row>
    <row r="56" spans="1:33" ht="16" customHeight="1" outlineLevel="2">
      <c r="A56" s="138">
        <v>13</v>
      </c>
      <c r="B56" s="105" t="s">
        <v>371</v>
      </c>
      <c r="C56" s="106" t="s">
        <v>97</v>
      </c>
      <c r="D56" s="107" t="s">
        <v>56</v>
      </c>
      <c r="E56" s="108">
        <v>2</v>
      </c>
      <c r="F56" s="126"/>
      <c r="G56" s="127">
        <f t="shared" si="4"/>
        <v>0</v>
      </c>
      <c r="H56" s="116" t="s">
        <v>57</v>
      </c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</row>
    <row r="57" spans="1:33" ht="16" customHeight="1" outlineLevel="2">
      <c r="A57" s="115">
        <v>14</v>
      </c>
      <c r="B57" s="105" t="s">
        <v>129</v>
      </c>
      <c r="C57" s="106" t="s">
        <v>104</v>
      </c>
      <c r="D57" s="107" t="s">
        <v>62</v>
      </c>
      <c r="E57" s="108">
        <v>230</v>
      </c>
      <c r="F57" s="126"/>
      <c r="G57" s="127">
        <f t="shared" si="4"/>
        <v>0</v>
      </c>
      <c r="H57" s="116" t="s">
        <v>57</v>
      </c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</row>
    <row r="58" spans="1:33" ht="16" customHeight="1" outlineLevel="2">
      <c r="A58" s="115">
        <v>15</v>
      </c>
      <c r="B58" s="105" t="s">
        <v>130</v>
      </c>
      <c r="C58" s="106" t="s">
        <v>372</v>
      </c>
      <c r="D58" s="107" t="s">
        <v>62</v>
      </c>
      <c r="E58" s="108">
        <v>15</v>
      </c>
      <c r="F58" s="126"/>
      <c r="G58" s="127">
        <f t="shared" si="4"/>
        <v>0</v>
      </c>
      <c r="H58" s="116" t="s">
        <v>57</v>
      </c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</row>
    <row r="59" spans="1:33" ht="16" customHeight="1" outlineLevel="2">
      <c r="A59" s="115">
        <v>16</v>
      </c>
      <c r="B59" s="105" t="s">
        <v>131</v>
      </c>
      <c r="C59" s="106" t="s">
        <v>373</v>
      </c>
      <c r="D59" s="107" t="s">
        <v>62</v>
      </c>
      <c r="E59" s="108">
        <v>160</v>
      </c>
      <c r="F59" s="126"/>
      <c r="G59" s="127">
        <f t="shared" si="4"/>
        <v>0</v>
      </c>
      <c r="H59" s="116" t="s">
        <v>57</v>
      </c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</row>
    <row r="60" spans="1:33" ht="16" customHeight="1" outlineLevel="2">
      <c r="A60" s="115">
        <v>17</v>
      </c>
      <c r="B60" s="105" t="s">
        <v>132</v>
      </c>
      <c r="C60" s="106" t="s">
        <v>374</v>
      </c>
      <c r="D60" s="107" t="s">
        <v>62</v>
      </c>
      <c r="E60" s="108">
        <v>5</v>
      </c>
      <c r="F60" s="126"/>
      <c r="G60" s="127">
        <f t="shared" si="4"/>
        <v>0</v>
      </c>
      <c r="H60" s="116" t="s">
        <v>57</v>
      </c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</row>
    <row r="61" spans="1:33" ht="16" customHeight="1" outlineLevel="2">
      <c r="A61" s="138">
        <v>18</v>
      </c>
      <c r="B61" s="105" t="s">
        <v>133</v>
      </c>
      <c r="C61" s="106" t="s">
        <v>375</v>
      </c>
      <c r="D61" s="107" t="s">
        <v>62</v>
      </c>
      <c r="E61" s="173">
        <v>5</v>
      </c>
      <c r="F61" s="174"/>
      <c r="G61" s="175">
        <f t="shared" si="4"/>
        <v>0</v>
      </c>
      <c r="H61" s="116" t="s">
        <v>57</v>
      </c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</row>
    <row r="62" spans="1:33" ht="16" customHeight="1" outlineLevel="2">
      <c r="A62" s="138">
        <v>19</v>
      </c>
      <c r="B62" s="105" t="s">
        <v>134</v>
      </c>
      <c r="C62" s="106" t="s">
        <v>87</v>
      </c>
      <c r="D62" s="107" t="s">
        <v>60</v>
      </c>
      <c r="E62" s="173">
        <v>1</v>
      </c>
      <c r="F62" s="174"/>
      <c r="G62" s="175">
        <f t="shared" si="4"/>
        <v>0</v>
      </c>
      <c r="H62" s="116" t="s">
        <v>57</v>
      </c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</row>
    <row r="63" spans="1:33" ht="16" customHeight="1" outlineLevel="2" thickBot="1">
      <c r="A63" s="115">
        <v>20</v>
      </c>
      <c r="B63" s="117" t="s">
        <v>376</v>
      </c>
      <c r="C63" s="118" t="s">
        <v>108</v>
      </c>
      <c r="D63" s="119" t="s">
        <v>60</v>
      </c>
      <c r="E63" s="120">
        <v>1</v>
      </c>
      <c r="F63" s="128"/>
      <c r="G63" s="129">
        <f t="shared" si="4"/>
        <v>0</v>
      </c>
      <c r="H63" s="121" t="s">
        <v>57</v>
      </c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8"/>
    </row>
    <row r="64" spans="1:33" ht="16" customHeight="1" outlineLevel="1">
      <c r="A64" s="146" t="s">
        <v>55</v>
      </c>
      <c r="B64" s="147" t="s">
        <v>171</v>
      </c>
      <c r="C64" s="148" t="s">
        <v>86</v>
      </c>
      <c r="D64" s="149"/>
      <c r="E64" s="150"/>
      <c r="F64" s="151"/>
      <c r="G64" s="151">
        <f>SUM(G65:G78)</f>
        <v>0</v>
      </c>
      <c r="H64" s="152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</row>
    <row r="65" spans="1:33" ht="16" customHeight="1" outlineLevel="2">
      <c r="A65" s="138">
        <v>1</v>
      </c>
      <c r="B65" s="139" t="s">
        <v>66</v>
      </c>
      <c r="C65" s="140" t="s">
        <v>112</v>
      </c>
      <c r="D65" s="141" t="s">
        <v>62</v>
      </c>
      <c r="E65" s="142">
        <v>140</v>
      </c>
      <c r="F65" s="143"/>
      <c r="G65" s="144">
        <f t="shared" ref="G65:G78" si="5">ROUND(E65*F65,2)</f>
        <v>0</v>
      </c>
      <c r="H65" s="145" t="s">
        <v>65</v>
      </c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</row>
    <row r="66" spans="1:33" ht="16" customHeight="1" outlineLevel="2">
      <c r="A66" s="115">
        <v>2</v>
      </c>
      <c r="B66" s="105" t="s">
        <v>70</v>
      </c>
      <c r="C66" s="106" t="s">
        <v>71</v>
      </c>
      <c r="D66" s="107" t="s">
        <v>68</v>
      </c>
      <c r="E66" s="108">
        <f>E44</f>
        <v>0</v>
      </c>
      <c r="F66" s="126"/>
      <c r="G66" s="127">
        <f t="shared" si="5"/>
        <v>0</v>
      </c>
      <c r="H66" s="116" t="s">
        <v>65</v>
      </c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</row>
    <row r="67" spans="1:33" ht="16" customHeight="1" outlineLevel="2">
      <c r="A67" s="115">
        <v>3</v>
      </c>
      <c r="B67" s="105" t="s">
        <v>139</v>
      </c>
      <c r="C67" s="106" t="s">
        <v>110</v>
      </c>
      <c r="D67" s="107" t="s">
        <v>68</v>
      </c>
      <c r="E67" s="108">
        <f>E51</f>
        <v>2</v>
      </c>
      <c r="F67" s="126"/>
      <c r="G67" s="127">
        <f t="shared" si="5"/>
        <v>0</v>
      </c>
      <c r="H67" s="116" t="s">
        <v>57</v>
      </c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</row>
    <row r="68" spans="1:33" ht="16" customHeight="1" outlineLevel="2">
      <c r="A68" s="115">
        <v>4</v>
      </c>
      <c r="B68" s="105" t="s">
        <v>73</v>
      </c>
      <c r="C68" s="106" t="s">
        <v>100</v>
      </c>
      <c r="D68" s="107" t="s">
        <v>68</v>
      </c>
      <c r="E68" s="108">
        <f>E50</f>
        <v>2</v>
      </c>
      <c r="F68" s="126"/>
      <c r="G68" s="127">
        <f t="shared" si="5"/>
        <v>0</v>
      </c>
      <c r="H68" s="116" t="s">
        <v>65</v>
      </c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</row>
    <row r="69" spans="1:33" ht="16" customHeight="1" outlineLevel="2">
      <c r="A69" s="138">
        <v>5</v>
      </c>
      <c r="B69" s="105" t="s">
        <v>72</v>
      </c>
      <c r="C69" s="106" t="s">
        <v>99</v>
      </c>
      <c r="D69" s="107" t="s">
        <v>68</v>
      </c>
      <c r="E69" s="108">
        <f>E66</f>
        <v>0</v>
      </c>
      <c r="F69" s="126"/>
      <c r="G69" s="127">
        <f t="shared" si="5"/>
        <v>0</v>
      </c>
      <c r="H69" s="116" t="s">
        <v>65</v>
      </c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</row>
    <row r="70" spans="1:33" ht="16" customHeight="1" outlineLevel="2">
      <c r="A70" s="115">
        <v>6</v>
      </c>
      <c r="B70" s="105" t="s">
        <v>74</v>
      </c>
      <c r="C70" s="106" t="s">
        <v>101</v>
      </c>
      <c r="D70" s="107" t="s">
        <v>68</v>
      </c>
      <c r="E70" s="108">
        <f>E45</f>
        <v>0</v>
      </c>
      <c r="F70" s="126"/>
      <c r="G70" s="127">
        <f t="shared" si="5"/>
        <v>0</v>
      </c>
      <c r="H70" s="116" t="s">
        <v>65</v>
      </c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</row>
    <row r="71" spans="1:33" ht="16" customHeight="1" outlineLevel="2">
      <c r="A71" s="115">
        <v>7</v>
      </c>
      <c r="B71" s="105" t="s">
        <v>67</v>
      </c>
      <c r="C71" s="106" t="s">
        <v>98</v>
      </c>
      <c r="D71" s="107" t="s">
        <v>68</v>
      </c>
      <c r="E71" s="108">
        <v>4</v>
      </c>
      <c r="F71" s="126"/>
      <c r="G71" s="127">
        <f t="shared" si="5"/>
        <v>0</v>
      </c>
      <c r="H71" s="116" t="s">
        <v>65</v>
      </c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</row>
    <row r="72" spans="1:33" ht="16" customHeight="1" outlineLevel="2">
      <c r="A72" s="115">
        <v>8</v>
      </c>
      <c r="B72" s="105" t="s">
        <v>69</v>
      </c>
      <c r="C72" s="106" t="s">
        <v>113</v>
      </c>
      <c r="D72" s="107" t="s">
        <v>62</v>
      </c>
      <c r="E72" s="108">
        <v>350</v>
      </c>
      <c r="F72" s="126"/>
      <c r="G72" s="127">
        <f t="shared" si="5"/>
        <v>0</v>
      </c>
      <c r="H72" s="116" t="s">
        <v>65</v>
      </c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</row>
    <row r="73" spans="1:33" ht="16" customHeight="1" outlineLevel="2">
      <c r="A73" s="138">
        <v>9</v>
      </c>
      <c r="B73" s="105" t="s">
        <v>69</v>
      </c>
      <c r="C73" s="106" t="s">
        <v>111</v>
      </c>
      <c r="D73" s="107" t="s">
        <v>62</v>
      </c>
      <c r="E73" s="108">
        <v>185</v>
      </c>
      <c r="F73" s="126"/>
      <c r="G73" s="127">
        <f t="shared" si="5"/>
        <v>0</v>
      </c>
      <c r="H73" s="116" t="s">
        <v>65</v>
      </c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</row>
    <row r="74" spans="1:33" ht="16" customHeight="1" outlineLevel="2">
      <c r="A74" s="115">
        <v>10</v>
      </c>
      <c r="B74" s="105" t="s">
        <v>140</v>
      </c>
      <c r="C74" s="106" t="s">
        <v>115</v>
      </c>
      <c r="D74" s="107" t="s">
        <v>62</v>
      </c>
      <c r="E74" s="108">
        <v>500</v>
      </c>
      <c r="F74" s="126"/>
      <c r="G74" s="127">
        <f t="shared" si="5"/>
        <v>0</v>
      </c>
      <c r="H74" s="116" t="s">
        <v>57</v>
      </c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8"/>
    </row>
    <row r="75" spans="1:33" ht="16" customHeight="1" outlineLevel="2">
      <c r="A75" s="115">
        <v>11</v>
      </c>
      <c r="B75" s="105" t="s">
        <v>142</v>
      </c>
      <c r="C75" s="106" t="s">
        <v>116</v>
      </c>
      <c r="D75" s="107" t="s">
        <v>62</v>
      </c>
      <c r="E75" s="108">
        <v>230</v>
      </c>
      <c r="F75" s="126"/>
      <c r="G75" s="127">
        <f t="shared" si="5"/>
        <v>0</v>
      </c>
      <c r="H75" s="116" t="s">
        <v>57</v>
      </c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</row>
    <row r="76" spans="1:33" ht="16" customHeight="1" outlineLevel="2">
      <c r="A76" s="115">
        <v>12</v>
      </c>
      <c r="B76" s="105" t="s">
        <v>143</v>
      </c>
      <c r="C76" s="106" t="s">
        <v>84</v>
      </c>
      <c r="D76" s="107" t="s">
        <v>60</v>
      </c>
      <c r="E76" s="108">
        <v>1</v>
      </c>
      <c r="F76" s="126"/>
      <c r="G76" s="127">
        <f t="shared" si="5"/>
        <v>0</v>
      </c>
      <c r="H76" s="116" t="s">
        <v>57</v>
      </c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</row>
    <row r="77" spans="1:33" ht="16" customHeight="1" outlineLevel="2">
      <c r="A77" s="138">
        <v>13</v>
      </c>
      <c r="B77" s="105" t="s">
        <v>144</v>
      </c>
      <c r="C77" s="106" t="s">
        <v>367</v>
      </c>
      <c r="D77" s="107" t="s">
        <v>60</v>
      </c>
      <c r="E77" s="108">
        <v>1</v>
      </c>
      <c r="F77" s="126"/>
      <c r="G77" s="127">
        <f t="shared" si="5"/>
        <v>0</v>
      </c>
      <c r="H77" s="116" t="s">
        <v>57</v>
      </c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8"/>
    </row>
    <row r="78" spans="1:33" ht="16" customHeight="1" outlineLevel="2" thickBot="1">
      <c r="A78" s="115">
        <v>14</v>
      </c>
      <c r="B78" s="105" t="s">
        <v>141</v>
      </c>
      <c r="C78" s="106" t="s">
        <v>368</v>
      </c>
      <c r="D78" s="107" t="s">
        <v>56</v>
      </c>
      <c r="E78" s="108">
        <f>E56</f>
        <v>2</v>
      </c>
      <c r="F78" s="126"/>
      <c r="G78" s="127">
        <f t="shared" si="5"/>
        <v>0</v>
      </c>
      <c r="H78" s="116" t="s">
        <v>65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</row>
    <row r="79" spans="1:33" ht="16" customHeight="1" outlineLevel="1">
      <c r="A79" s="146" t="s">
        <v>55</v>
      </c>
      <c r="B79" s="147" t="s">
        <v>172</v>
      </c>
      <c r="C79" s="148" t="s">
        <v>85</v>
      </c>
      <c r="D79" s="149"/>
      <c r="E79" s="150"/>
      <c r="F79" s="151"/>
      <c r="G79" s="151">
        <f>SUM(G80:G92)</f>
        <v>0</v>
      </c>
      <c r="H79" s="152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8"/>
    </row>
    <row r="80" spans="1:33" ht="25" customHeight="1" outlineLevel="2">
      <c r="A80" s="138">
        <v>1</v>
      </c>
      <c r="B80" s="139" t="s">
        <v>146</v>
      </c>
      <c r="C80" s="140" t="s">
        <v>349</v>
      </c>
      <c r="D80" s="141" t="s">
        <v>62</v>
      </c>
      <c r="E80" s="142">
        <v>75</v>
      </c>
      <c r="F80" s="143"/>
      <c r="G80" s="144">
        <f t="shared" ref="G80:G92" si="6">ROUND(E80*F80,2)</f>
        <v>0</v>
      </c>
      <c r="H80" s="145" t="s">
        <v>57</v>
      </c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</row>
    <row r="81" spans="1:33" ht="16" customHeight="1" outlineLevel="2">
      <c r="A81" s="115">
        <v>2</v>
      </c>
      <c r="B81" s="105" t="s">
        <v>147</v>
      </c>
      <c r="C81" s="106" t="s">
        <v>350</v>
      </c>
      <c r="D81" s="107" t="s">
        <v>56</v>
      </c>
      <c r="E81" s="108">
        <v>75</v>
      </c>
      <c r="F81" s="126"/>
      <c r="G81" s="127">
        <f t="shared" si="6"/>
        <v>0</v>
      </c>
      <c r="H81" s="116" t="s">
        <v>57</v>
      </c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8"/>
    </row>
    <row r="82" spans="1:33" ht="16" customHeight="1" outlineLevel="2">
      <c r="A82" s="115">
        <v>3</v>
      </c>
      <c r="B82" s="105" t="s">
        <v>148</v>
      </c>
      <c r="C82" s="106" t="s">
        <v>351</v>
      </c>
      <c r="D82" s="107" t="s">
        <v>56</v>
      </c>
      <c r="E82" s="108">
        <v>10</v>
      </c>
      <c r="F82" s="126"/>
      <c r="G82" s="127">
        <f t="shared" si="6"/>
        <v>0</v>
      </c>
      <c r="H82" s="116" t="s">
        <v>57</v>
      </c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8"/>
    </row>
    <row r="83" spans="1:33" ht="16" customHeight="1" outlineLevel="2">
      <c r="A83" s="115">
        <v>4</v>
      </c>
      <c r="B83" s="105" t="s">
        <v>149</v>
      </c>
      <c r="C83" s="106" t="s">
        <v>352</v>
      </c>
      <c r="D83" s="107" t="s">
        <v>56</v>
      </c>
      <c r="E83" s="108">
        <v>5</v>
      </c>
      <c r="F83" s="126"/>
      <c r="G83" s="127">
        <f t="shared" si="6"/>
        <v>0</v>
      </c>
      <c r="H83" s="116" t="s">
        <v>57</v>
      </c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8"/>
    </row>
    <row r="84" spans="1:33" ht="25" customHeight="1" outlineLevel="2">
      <c r="A84" s="138">
        <v>5</v>
      </c>
      <c r="B84" s="105" t="s">
        <v>150</v>
      </c>
      <c r="C84" s="106" t="s">
        <v>353</v>
      </c>
      <c r="D84" s="107" t="s">
        <v>62</v>
      </c>
      <c r="E84" s="108">
        <v>200</v>
      </c>
      <c r="F84" s="126"/>
      <c r="G84" s="127">
        <f t="shared" si="6"/>
        <v>0</v>
      </c>
      <c r="H84" s="116" t="s">
        <v>57</v>
      </c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8"/>
    </row>
    <row r="85" spans="1:33" ht="16" customHeight="1" outlineLevel="2">
      <c r="A85" s="138">
        <v>6</v>
      </c>
      <c r="B85" s="105" t="s">
        <v>151</v>
      </c>
      <c r="C85" s="106" t="s">
        <v>354</v>
      </c>
      <c r="D85" s="107" t="s">
        <v>62</v>
      </c>
      <c r="E85" s="108">
        <v>75</v>
      </c>
      <c r="F85" s="126"/>
      <c r="G85" s="127">
        <f t="shared" si="6"/>
        <v>0</v>
      </c>
      <c r="H85" s="116" t="s">
        <v>57</v>
      </c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</row>
    <row r="86" spans="1:33" ht="24" customHeight="1" outlineLevel="2">
      <c r="A86" s="115">
        <v>7</v>
      </c>
      <c r="B86" s="105" t="s">
        <v>152</v>
      </c>
      <c r="C86" s="106" t="s">
        <v>355</v>
      </c>
      <c r="D86" s="107" t="s">
        <v>62</v>
      </c>
      <c r="E86" s="108">
        <v>75</v>
      </c>
      <c r="F86" s="126"/>
      <c r="G86" s="127">
        <f t="shared" si="6"/>
        <v>0</v>
      </c>
      <c r="H86" s="116" t="s">
        <v>57</v>
      </c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</row>
    <row r="87" spans="1:33" ht="24" customHeight="1" outlineLevel="2">
      <c r="A87" s="115">
        <v>8</v>
      </c>
      <c r="B87" s="105" t="s">
        <v>153</v>
      </c>
      <c r="C87" s="106" t="s">
        <v>356</v>
      </c>
      <c r="D87" s="107" t="s">
        <v>56</v>
      </c>
      <c r="E87" s="108">
        <v>10</v>
      </c>
      <c r="F87" s="126"/>
      <c r="G87" s="127">
        <f t="shared" si="6"/>
        <v>0</v>
      </c>
      <c r="H87" s="116" t="s">
        <v>57</v>
      </c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</row>
    <row r="88" spans="1:33" ht="16" customHeight="1" outlineLevel="2">
      <c r="A88" s="115">
        <v>9</v>
      </c>
      <c r="B88" s="105" t="s">
        <v>154</v>
      </c>
      <c r="C88" s="106" t="s">
        <v>357</v>
      </c>
      <c r="D88" s="107" t="s">
        <v>56</v>
      </c>
      <c r="E88" s="108">
        <v>10</v>
      </c>
      <c r="F88" s="126"/>
      <c r="G88" s="127">
        <f t="shared" si="6"/>
        <v>0</v>
      </c>
      <c r="H88" s="116" t="s">
        <v>57</v>
      </c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8"/>
    </row>
    <row r="89" spans="1:33" ht="16" customHeight="1" outlineLevel="2">
      <c r="A89" s="138">
        <v>10</v>
      </c>
      <c r="B89" s="105" t="s">
        <v>155</v>
      </c>
      <c r="C89" s="106" t="s">
        <v>358</v>
      </c>
      <c r="D89" s="107" t="s">
        <v>56</v>
      </c>
      <c r="E89" s="108">
        <v>5</v>
      </c>
      <c r="F89" s="126"/>
      <c r="G89" s="127">
        <f t="shared" si="6"/>
        <v>0</v>
      </c>
      <c r="H89" s="116" t="s">
        <v>57</v>
      </c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</row>
    <row r="90" spans="1:33" ht="16" customHeight="1" outlineLevel="2">
      <c r="A90" s="138">
        <v>11</v>
      </c>
      <c r="B90" s="105" t="s">
        <v>156</v>
      </c>
      <c r="C90" s="106" t="s">
        <v>145</v>
      </c>
      <c r="D90" s="107" t="s">
        <v>56</v>
      </c>
      <c r="E90" s="108">
        <v>1</v>
      </c>
      <c r="F90" s="126"/>
      <c r="G90" s="127">
        <f t="shared" si="6"/>
        <v>0</v>
      </c>
      <c r="H90" s="116" t="s">
        <v>57</v>
      </c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</row>
    <row r="91" spans="1:33" ht="16" customHeight="1" outlineLevel="2">
      <c r="A91" s="115">
        <v>12</v>
      </c>
      <c r="B91" s="105" t="s">
        <v>157</v>
      </c>
      <c r="C91" s="106" t="s">
        <v>95</v>
      </c>
      <c r="D91" s="107" t="s">
        <v>60</v>
      </c>
      <c r="E91" s="108">
        <v>1</v>
      </c>
      <c r="F91" s="126"/>
      <c r="G91" s="127">
        <f t="shared" si="6"/>
        <v>0</v>
      </c>
      <c r="H91" s="116" t="s">
        <v>57</v>
      </c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</row>
    <row r="92" spans="1:33" ht="16" customHeight="1" outlineLevel="2" thickBot="1">
      <c r="A92" s="115">
        <v>13</v>
      </c>
      <c r="B92" s="117" t="s">
        <v>158</v>
      </c>
      <c r="C92" s="118" t="s">
        <v>96</v>
      </c>
      <c r="D92" s="119" t="s">
        <v>60</v>
      </c>
      <c r="E92" s="120">
        <v>1</v>
      </c>
      <c r="F92" s="128"/>
      <c r="G92" s="129">
        <f t="shared" si="6"/>
        <v>0</v>
      </c>
      <c r="H92" s="121" t="s">
        <v>57</v>
      </c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</row>
    <row r="93" spans="1:33" ht="25" customHeight="1">
      <c r="A93" s="146" t="s">
        <v>55</v>
      </c>
      <c r="B93" s="147" t="s">
        <v>83</v>
      </c>
      <c r="C93" s="148" t="s">
        <v>23</v>
      </c>
      <c r="D93" s="149"/>
      <c r="E93" s="150"/>
      <c r="F93" s="151"/>
      <c r="G93" s="151">
        <f>SUM(G94:G101)</f>
        <v>0</v>
      </c>
      <c r="H93" s="152"/>
    </row>
    <row r="94" spans="1:33" ht="16" customHeight="1" outlineLevel="1">
      <c r="A94" s="138">
        <v>1</v>
      </c>
      <c r="B94" s="139" t="s">
        <v>63</v>
      </c>
      <c r="C94" s="140" t="s">
        <v>64</v>
      </c>
      <c r="D94" s="141" t="s">
        <v>56</v>
      </c>
      <c r="E94" s="142">
        <v>1</v>
      </c>
      <c r="F94" s="143"/>
      <c r="G94" s="144">
        <f>ROUND(E94*F94,2)</f>
        <v>0</v>
      </c>
      <c r="H94" s="145" t="s">
        <v>65</v>
      </c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</row>
    <row r="95" spans="1:33" ht="16" customHeight="1" outlineLevel="1">
      <c r="A95" s="115">
        <v>2</v>
      </c>
      <c r="B95" s="105" t="s">
        <v>159</v>
      </c>
      <c r="C95" s="106" t="s">
        <v>88</v>
      </c>
      <c r="D95" s="107" t="s">
        <v>56</v>
      </c>
      <c r="E95" s="108">
        <v>1</v>
      </c>
      <c r="F95" s="126"/>
      <c r="G95" s="127">
        <f t="shared" ref="G95:G101" si="7">ROUND(E95*F95,2)</f>
        <v>0</v>
      </c>
      <c r="H95" s="116" t="s">
        <v>57</v>
      </c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</row>
    <row r="96" spans="1:33" ht="16" customHeight="1" outlineLevel="1">
      <c r="A96" s="115">
        <v>3</v>
      </c>
      <c r="B96" s="105" t="s">
        <v>160</v>
      </c>
      <c r="C96" s="106" t="s">
        <v>89</v>
      </c>
      <c r="D96" s="107" t="s">
        <v>56</v>
      </c>
      <c r="E96" s="108">
        <v>1</v>
      </c>
      <c r="F96" s="126"/>
      <c r="G96" s="127">
        <f t="shared" si="7"/>
        <v>0</v>
      </c>
      <c r="H96" s="116" t="s">
        <v>57</v>
      </c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8"/>
    </row>
    <row r="97" spans="1:33" ht="16" customHeight="1" outlineLevel="1">
      <c r="A97" s="138">
        <v>4</v>
      </c>
      <c r="B97" s="109" t="s">
        <v>136</v>
      </c>
      <c r="C97" s="106" t="s">
        <v>90</v>
      </c>
      <c r="D97" s="107" t="s">
        <v>60</v>
      </c>
      <c r="E97" s="108">
        <v>1</v>
      </c>
      <c r="F97" s="126"/>
      <c r="G97" s="127">
        <f t="shared" si="7"/>
        <v>0</v>
      </c>
      <c r="H97" s="116" t="s">
        <v>65</v>
      </c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</row>
    <row r="98" spans="1:33" ht="16" customHeight="1" outlineLevel="1">
      <c r="A98" s="115">
        <v>5</v>
      </c>
      <c r="B98" s="109" t="s">
        <v>137</v>
      </c>
      <c r="C98" s="106" t="s">
        <v>91</v>
      </c>
      <c r="D98" s="107" t="s">
        <v>56</v>
      </c>
      <c r="E98" s="108">
        <v>1</v>
      </c>
      <c r="F98" s="126"/>
      <c r="G98" s="127">
        <f t="shared" si="7"/>
        <v>0</v>
      </c>
      <c r="H98" s="116" t="s">
        <v>65</v>
      </c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8"/>
    </row>
    <row r="99" spans="1:33" ht="16" customHeight="1" outlineLevel="1">
      <c r="A99" s="115">
        <v>6</v>
      </c>
      <c r="B99" s="105" t="s">
        <v>161</v>
      </c>
      <c r="C99" s="106" t="s">
        <v>92</v>
      </c>
      <c r="D99" s="107" t="s">
        <v>56</v>
      </c>
      <c r="E99" s="108">
        <v>1</v>
      </c>
      <c r="F99" s="126"/>
      <c r="G99" s="127">
        <f t="shared" si="7"/>
        <v>0</v>
      </c>
      <c r="H99" s="116" t="s">
        <v>57</v>
      </c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</row>
    <row r="100" spans="1:33" ht="16" customHeight="1" outlineLevel="1">
      <c r="A100" s="138">
        <v>7</v>
      </c>
      <c r="B100" s="105" t="s">
        <v>162</v>
      </c>
      <c r="C100" s="106" t="s">
        <v>93</v>
      </c>
      <c r="D100" s="107" t="s">
        <v>138</v>
      </c>
      <c r="E100" s="108">
        <v>1</v>
      </c>
      <c r="F100" s="126"/>
      <c r="G100" s="127">
        <f t="shared" si="7"/>
        <v>0</v>
      </c>
      <c r="H100" s="116" t="s">
        <v>57</v>
      </c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</row>
    <row r="101" spans="1:33" ht="16" customHeight="1" outlineLevel="1" thickBot="1">
      <c r="A101" s="115">
        <v>8</v>
      </c>
      <c r="B101" s="117" t="s">
        <v>163</v>
      </c>
      <c r="C101" s="118" t="s">
        <v>94</v>
      </c>
      <c r="D101" s="119" t="s">
        <v>56</v>
      </c>
      <c r="E101" s="120">
        <v>1</v>
      </c>
      <c r="F101" s="128"/>
      <c r="G101" s="129">
        <f t="shared" si="7"/>
        <v>0</v>
      </c>
      <c r="H101" s="121" t="s">
        <v>57</v>
      </c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</row>
    <row r="102" spans="1:33" ht="35" customHeight="1" thickBot="1">
      <c r="A102" s="164"/>
      <c r="B102" s="165" t="s">
        <v>24</v>
      </c>
      <c r="C102" s="166"/>
      <c r="D102" s="167"/>
      <c r="E102" s="167"/>
      <c r="F102" s="168"/>
      <c r="G102" s="169">
        <f>+G7+G42+G93</f>
        <v>0</v>
      </c>
    </row>
    <row r="103" spans="1:33">
      <c r="A103" s="103"/>
      <c r="B103" s="104"/>
      <c r="C103" s="102"/>
      <c r="D103" s="15"/>
      <c r="E103" s="15"/>
      <c r="F103" s="15"/>
      <c r="G103" s="15"/>
    </row>
    <row r="104" spans="1:33">
      <c r="A104" s="103"/>
      <c r="B104" s="104"/>
      <c r="C104" s="104"/>
      <c r="D104" s="15"/>
      <c r="E104" s="15"/>
      <c r="F104" s="15"/>
      <c r="G104" s="15"/>
    </row>
    <row r="105" spans="1:33">
      <c r="A105" s="103"/>
      <c r="B105" s="104"/>
      <c r="C105" s="104"/>
      <c r="D105" s="15"/>
      <c r="E105" s="15"/>
      <c r="F105" s="15"/>
      <c r="G105" s="15"/>
    </row>
  </sheetData>
  <sheetProtection algorithmName="SHA-512" hashValue="MUjAOjrGcHIlzCc7dw15kO8AqG20sf9QTdPl+tu4taL5CAMVlqDfUMlSJje8Ipb01q6mmyYdwQKNnHNiNxCo1Q==" saltValue="gbZw5MxH8Ay5yfmISZy64g==" spinCount="100000" sheet="1" objects="1" scenarios="1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scale="93" fitToHeight="5" orientation="landscape" horizontalDpi="4294967293" verticalDpi="0" r:id="rId1"/>
  <headerFooter>
    <oddFooter>&amp;RStránka &amp;P z &amp;N&amp;LZpracováno programem BUILDpower S,  © RTS, a.s.</oddFooter>
  </headerFooter>
  <rowBreaks count="1" manualBreakCount="1">
    <brk id="26" max="7" man="1"/>
  </rowBreaks>
  <ignoredErrors>
    <ignoredError sqref="B9:B13 B28:B34 B94:B101 B80:B89 B14:B26 B35:B41 B90:B92" numberStoredAsText="1"/>
    <ignoredError sqref="G93 G9:G13 G14:G34 G35:G41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F5DA-8AAA-1149-8871-287C05DE68E2}">
  <sheetPr>
    <outlinePr summaryBelow="0"/>
    <pageSetUpPr fitToPage="1"/>
  </sheetPr>
  <dimension ref="A1:AF118"/>
  <sheetViews>
    <sheetView zoomScale="130" zoomScaleNormal="130" workbookViewId="0">
      <pane ySplit="6" topLeftCell="A7" activePane="bottomLeft" state="frozen"/>
      <selection pane="bottomLeft" activeCell="F8" sqref="F8"/>
    </sheetView>
  </sheetViews>
  <sheetFormatPr baseColWidth="10" defaultColWidth="8.83203125" defaultRowHeight="13" outlineLevelRow="3"/>
  <cols>
    <col min="1" max="1" width="3.5" customWidth="1"/>
    <col min="2" max="2" width="12.5" style="90" customWidth="1"/>
    <col min="3" max="3" width="62.5" style="90" customWidth="1"/>
    <col min="4" max="4" width="4.83203125" style="10" customWidth="1"/>
    <col min="5" max="5" width="8.6640625" style="10" customWidth="1"/>
    <col min="6" max="6" width="13.33203125" style="10" customWidth="1"/>
    <col min="7" max="7" width="14.1640625" style="10" customWidth="1"/>
    <col min="8" max="13" width="8.83203125" customWidth="1"/>
  </cols>
  <sheetData>
    <row r="1" spans="1:32" ht="25" customHeight="1">
      <c r="A1" s="232" t="s">
        <v>48</v>
      </c>
      <c r="B1" s="232"/>
      <c r="C1" s="232"/>
      <c r="D1" s="232"/>
      <c r="E1" s="232"/>
      <c r="F1" s="232"/>
      <c r="G1" s="232"/>
    </row>
    <row r="2" spans="1:32" ht="25" customHeight="1">
      <c r="A2" s="48" t="s">
        <v>7</v>
      </c>
      <c r="B2" s="47" t="s">
        <v>33</v>
      </c>
      <c r="C2" s="233" t="s">
        <v>362</v>
      </c>
      <c r="D2" s="233"/>
      <c r="E2" s="233"/>
      <c r="F2" s="233"/>
      <c r="G2" s="234"/>
    </row>
    <row r="3" spans="1:32" ht="25" customHeight="1">
      <c r="A3" s="48" t="s">
        <v>8</v>
      </c>
      <c r="B3" s="47" t="s">
        <v>33</v>
      </c>
      <c r="C3" s="235" t="s">
        <v>176</v>
      </c>
      <c r="D3" s="235"/>
      <c r="E3" s="235"/>
      <c r="F3" s="235"/>
      <c r="G3" s="236"/>
    </row>
    <row r="4" spans="1:32" ht="25" customHeight="1">
      <c r="A4" s="96" t="s">
        <v>9</v>
      </c>
      <c r="B4" s="97" t="s">
        <v>33</v>
      </c>
      <c r="C4" s="237" t="s">
        <v>176</v>
      </c>
      <c r="D4" s="238"/>
      <c r="E4" s="238"/>
      <c r="F4" s="238"/>
      <c r="G4" s="239"/>
    </row>
    <row r="5" spans="1:32" ht="14" thickBot="1"/>
    <row r="6" spans="1:32" ht="29" thickBot="1">
      <c r="A6" s="157" t="s">
        <v>49</v>
      </c>
      <c r="B6" s="158" t="s">
        <v>50</v>
      </c>
      <c r="C6" s="158" t="s">
        <v>51</v>
      </c>
      <c r="D6" s="159" t="s">
        <v>52</v>
      </c>
      <c r="E6" s="159" t="s">
        <v>53</v>
      </c>
      <c r="F6" s="160" t="s">
        <v>135</v>
      </c>
      <c r="G6" s="161" t="s">
        <v>24</v>
      </c>
    </row>
    <row r="7" spans="1:32" ht="25" customHeight="1">
      <c r="A7" s="146" t="s">
        <v>55</v>
      </c>
      <c r="B7" s="147" t="s">
        <v>45</v>
      </c>
      <c r="C7" s="148" t="s">
        <v>177</v>
      </c>
      <c r="D7" s="149"/>
      <c r="E7" s="150"/>
      <c r="F7" s="151"/>
      <c r="G7" s="154">
        <f>SUM(G8:G8)</f>
        <v>0</v>
      </c>
    </row>
    <row r="8" spans="1:32" ht="16" customHeight="1" outlineLevel="1" thickBot="1">
      <c r="A8" s="138">
        <v>1</v>
      </c>
      <c r="B8" s="139"/>
      <c r="C8" s="140" t="s">
        <v>178</v>
      </c>
      <c r="D8" s="107" t="s">
        <v>60</v>
      </c>
      <c r="E8" s="142">
        <v>1</v>
      </c>
      <c r="F8" s="143"/>
      <c r="G8" s="155">
        <f t="shared" ref="G8" si="0">ROUND(E8*F8,2)</f>
        <v>0</v>
      </c>
      <c r="H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25" customHeight="1" thickBot="1">
      <c r="A9" s="146" t="s">
        <v>55</v>
      </c>
      <c r="B9" s="147" t="s">
        <v>75</v>
      </c>
      <c r="C9" s="148" t="s">
        <v>179</v>
      </c>
      <c r="D9" s="149"/>
      <c r="E9" s="150"/>
      <c r="F9" s="151"/>
      <c r="G9" s="154">
        <f>+G10+G13+G56</f>
        <v>0</v>
      </c>
    </row>
    <row r="10" spans="1:32" ht="20" customHeight="1" outlineLevel="1">
      <c r="A10" s="146" t="s">
        <v>55</v>
      </c>
      <c r="B10" s="147" t="s">
        <v>170</v>
      </c>
      <c r="C10" s="148" t="s">
        <v>180</v>
      </c>
      <c r="D10" s="149"/>
      <c r="E10" s="150"/>
      <c r="F10" s="151"/>
      <c r="G10" s="154">
        <f>SUM(G11:G12)</f>
        <v>0</v>
      </c>
    </row>
    <row r="11" spans="1:32" ht="16" customHeight="1" outlineLevel="2">
      <c r="A11" s="138">
        <v>1</v>
      </c>
      <c r="B11" s="139"/>
      <c r="C11" s="140" t="s">
        <v>181</v>
      </c>
      <c r="D11" s="107" t="s">
        <v>56</v>
      </c>
      <c r="E11" s="142">
        <v>1</v>
      </c>
      <c r="F11" s="143"/>
      <c r="G11" s="155">
        <f t="shared" ref="G11:G55" si="1">ROUND(E11*F11,2)</f>
        <v>0</v>
      </c>
      <c r="H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16" customHeight="1" outlineLevel="2" thickBot="1">
      <c r="A12" s="115">
        <v>2</v>
      </c>
      <c r="B12" s="105"/>
      <c r="C12" s="106" t="s">
        <v>182</v>
      </c>
      <c r="D12" s="107" t="s">
        <v>56</v>
      </c>
      <c r="E12" s="108">
        <v>1</v>
      </c>
      <c r="F12" s="126"/>
      <c r="G12" s="156">
        <f t="shared" si="1"/>
        <v>0</v>
      </c>
      <c r="H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20" customHeight="1" outlineLevel="1" thickBot="1">
      <c r="A13" s="146" t="s">
        <v>55</v>
      </c>
      <c r="B13" s="147" t="s">
        <v>171</v>
      </c>
      <c r="C13" s="148" t="s">
        <v>224</v>
      </c>
      <c r="D13" s="149"/>
      <c r="E13" s="150"/>
      <c r="F13" s="151"/>
      <c r="G13" s="154">
        <f>+G14+G52</f>
        <v>0</v>
      </c>
      <c r="H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19" customHeight="1" outlineLevel="2">
      <c r="A14" s="146"/>
      <c r="B14" s="147" t="s">
        <v>359</v>
      </c>
      <c r="C14" s="148" t="s">
        <v>327</v>
      </c>
      <c r="D14" s="149"/>
      <c r="E14" s="150"/>
      <c r="F14" s="151"/>
      <c r="G14" s="154">
        <f>SUM(G15:G51)</f>
        <v>0</v>
      </c>
      <c r="H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16" customHeight="1" outlineLevel="3">
      <c r="A15" s="115">
        <v>1</v>
      </c>
      <c r="B15" s="105">
        <v>1000007480</v>
      </c>
      <c r="C15" s="106" t="s">
        <v>183</v>
      </c>
      <c r="D15" s="141" t="s">
        <v>56</v>
      </c>
      <c r="E15" s="153">
        <v>4</v>
      </c>
      <c r="F15" s="126"/>
      <c r="G15" s="156">
        <f>ROUND(E15*F15,2)</f>
        <v>0</v>
      </c>
      <c r="H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</row>
    <row r="16" spans="1:32" ht="16" customHeight="1" outlineLevel="3">
      <c r="A16" s="115">
        <v>2</v>
      </c>
      <c r="B16" s="105">
        <v>1000008030</v>
      </c>
      <c r="C16" s="106" t="s">
        <v>184</v>
      </c>
      <c r="D16" s="141" t="s">
        <v>56</v>
      </c>
      <c r="E16" s="153">
        <v>4</v>
      </c>
      <c r="F16" s="126"/>
      <c r="G16" s="156">
        <f t="shared" si="1"/>
        <v>0</v>
      </c>
      <c r="H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</row>
    <row r="17" spans="1:32" ht="16" customHeight="1" outlineLevel="3">
      <c r="A17" s="115">
        <v>3</v>
      </c>
      <c r="B17" s="105">
        <v>1000008350</v>
      </c>
      <c r="C17" s="106" t="s">
        <v>185</v>
      </c>
      <c r="D17" s="141" t="s">
        <v>56</v>
      </c>
      <c r="E17" s="153">
        <v>4</v>
      </c>
      <c r="F17" s="126"/>
      <c r="G17" s="156">
        <f t="shared" si="1"/>
        <v>0</v>
      </c>
      <c r="H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</row>
    <row r="18" spans="1:32" ht="16" customHeight="1" outlineLevel="3">
      <c r="A18" s="115">
        <v>4</v>
      </c>
      <c r="B18" s="105">
        <v>1000014380</v>
      </c>
      <c r="C18" s="106" t="s">
        <v>186</v>
      </c>
      <c r="D18" s="141" t="s">
        <v>62</v>
      </c>
      <c r="E18" s="153">
        <v>21</v>
      </c>
      <c r="F18" s="126"/>
      <c r="G18" s="156">
        <f t="shared" si="1"/>
        <v>0</v>
      </c>
      <c r="H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</row>
    <row r="19" spans="1:32" ht="16" customHeight="1" outlineLevel="3">
      <c r="A19" s="115">
        <v>5</v>
      </c>
      <c r="B19" s="105">
        <v>1000015120</v>
      </c>
      <c r="C19" s="106" t="s">
        <v>187</v>
      </c>
      <c r="D19" s="141" t="s">
        <v>62</v>
      </c>
      <c r="E19" s="153">
        <v>493.5</v>
      </c>
      <c r="F19" s="126"/>
      <c r="G19" s="156">
        <f t="shared" si="1"/>
        <v>0</v>
      </c>
      <c r="H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</row>
    <row r="20" spans="1:32" ht="16" customHeight="1" outlineLevel="3">
      <c r="A20" s="115">
        <v>6</v>
      </c>
      <c r="B20" s="105">
        <v>1000015610</v>
      </c>
      <c r="C20" s="106" t="s">
        <v>188</v>
      </c>
      <c r="D20" s="141" t="s">
        <v>62</v>
      </c>
      <c r="E20" s="153">
        <v>231</v>
      </c>
      <c r="F20" s="126"/>
      <c r="G20" s="156">
        <f t="shared" si="1"/>
        <v>0</v>
      </c>
      <c r="H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</row>
    <row r="21" spans="1:32" ht="16" customHeight="1" outlineLevel="3">
      <c r="A21" s="115">
        <v>7</v>
      </c>
      <c r="B21" s="105">
        <v>1000040020</v>
      </c>
      <c r="C21" s="106" t="s">
        <v>189</v>
      </c>
      <c r="D21" s="141" t="s">
        <v>222</v>
      </c>
      <c r="E21" s="153">
        <v>34</v>
      </c>
      <c r="F21" s="126"/>
      <c r="G21" s="156">
        <f t="shared" si="1"/>
        <v>0</v>
      </c>
      <c r="H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</row>
    <row r="22" spans="1:32" ht="16" customHeight="1" outlineLevel="3">
      <c r="A22" s="115">
        <v>8</v>
      </c>
      <c r="B22" s="105">
        <v>1000085240</v>
      </c>
      <c r="C22" s="106" t="s">
        <v>190</v>
      </c>
      <c r="D22" s="141" t="s">
        <v>56</v>
      </c>
      <c r="E22" s="153">
        <v>12</v>
      </c>
      <c r="F22" s="126"/>
      <c r="G22" s="156">
        <f t="shared" si="1"/>
        <v>0</v>
      </c>
      <c r="H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</row>
    <row r="23" spans="1:32" ht="16" customHeight="1" outlineLevel="3">
      <c r="A23" s="115">
        <v>9</v>
      </c>
      <c r="B23" s="105">
        <v>1000040290</v>
      </c>
      <c r="C23" s="106" t="s">
        <v>191</v>
      </c>
      <c r="D23" s="141" t="s">
        <v>56</v>
      </c>
      <c r="E23" s="153">
        <v>4</v>
      </c>
      <c r="F23" s="126"/>
      <c r="G23" s="156">
        <f t="shared" si="1"/>
        <v>0</v>
      </c>
      <c r="H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</row>
    <row r="24" spans="1:32" ht="16" customHeight="1" outlineLevel="3">
      <c r="A24" s="115">
        <v>10</v>
      </c>
      <c r="B24" s="105">
        <v>1000040380</v>
      </c>
      <c r="C24" s="106" t="s">
        <v>192</v>
      </c>
      <c r="D24" s="141" t="s">
        <v>56</v>
      </c>
      <c r="E24" s="153">
        <v>16</v>
      </c>
      <c r="F24" s="126"/>
      <c r="G24" s="156">
        <f t="shared" si="1"/>
        <v>0</v>
      </c>
      <c r="H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ht="16" customHeight="1" outlineLevel="3">
      <c r="A25" s="115">
        <v>11</v>
      </c>
      <c r="B25" s="105">
        <v>1000049450</v>
      </c>
      <c r="C25" s="106" t="s">
        <v>193</v>
      </c>
      <c r="D25" s="141" t="s">
        <v>56</v>
      </c>
      <c r="E25" s="153">
        <v>3</v>
      </c>
      <c r="F25" s="126"/>
      <c r="G25" s="156">
        <f t="shared" si="1"/>
        <v>0</v>
      </c>
      <c r="H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</row>
    <row r="26" spans="1:32" ht="16" customHeight="1" outlineLevel="3">
      <c r="A26" s="115">
        <v>12</v>
      </c>
      <c r="B26" s="105">
        <v>1000049720</v>
      </c>
      <c r="C26" s="106" t="s">
        <v>194</v>
      </c>
      <c r="D26" s="141" t="s">
        <v>56</v>
      </c>
      <c r="E26" s="153">
        <v>6</v>
      </c>
      <c r="F26" s="126"/>
      <c r="G26" s="156">
        <f t="shared" si="1"/>
        <v>0</v>
      </c>
      <c r="H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1:32" ht="16" customHeight="1" outlineLevel="3">
      <c r="A27" s="115">
        <v>13</v>
      </c>
      <c r="B27" s="105">
        <v>1000055870</v>
      </c>
      <c r="C27" s="106" t="s">
        <v>195</v>
      </c>
      <c r="D27" s="141" t="s">
        <v>56</v>
      </c>
      <c r="E27" s="153">
        <v>14</v>
      </c>
      <c r="F27" s="126"/>
      <c r="G27" s="156">
        <f t="shared" si="1"/>
        <v>0</v>
      </c>
      <c r="H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</row>
    <row r="28" spans="1:32" ht="16" customHeight="1" outlineLevel="3">
      <c r="A28" s="115">
        <v>14</v>
      </c>
      <c r="B28" s="105">
        <v>1000055880</v>
      </c>
      <c r="C28" s="106" t="s">
        <v>196</v>
      </c>
      <c r="D28" s="141" t="s">
        <v>56</v>
      </c>
      <c r="E28" s="153">
        <v>14</v>
      </c>
      <c r="F28" s="126"/>
      <c r="G28" s="156">
        <f t="shared" si="1"/>
        <v>0</v>
      </c>
      <c r="H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1:32" ht="16" customHeight="1" outlineLevel="3">
      <c r="A29" s="115">
        <v>15</v>
      </c>
      <c r="B29" s="105">
        <v>1000068770</v>
      </c>
      <c r="C29" s="106" t="s">
        <v>197</v>
      </c>
      <c r="D29" s="141" t="s">
        <v>56</v>
      </c>
      <c r="E29" s="153">
        <v>32</v>
      </c>
      <c r="F29" s="126"/>
      <c r="G29" s="156">
        <f t="shared" si="1"/>
        <v>0</v>
      </c>
      <c r="H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</row>
    <row r="30" spans="1:32" ht="16" customHeight="1" outlineLevel="3">
      <c r="A30" s="115">
        <v>16</v>
      </c>
      <c r="B30" s="105">
        <v>1000070820</v>
      </c>
      <c r="C30" s="106" t="s">
        <v>198</v>
      </c>
      <c r="D30" s="141" t="s">
        <v>56</v>
      </c>
      <c r="E30" s="153">
        <v>4</v>
      </c>
      <c r="F30" s="126"/>
      <c r="G30" s="156">
        <f t="shared" si="1"/>
        <v>0</v>
      </c>
      <c r="H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1:32" ht="16" customHeight="1" outlineLevel="3">
      <c r="A31" s="115">
        <v>17</v>
      </c>
      <c r="B31" s="105">
        <v>1000084880</v>
      </c>
      <c r="C31" s="106" t="s">
        <v>199</v>
      </c>
      <c r="D31" s="141" t="s">
        <v>56</v>
      </c>
      <c r="E31" s="153">
        <v>4</v>
      </c>
      <c r="F31" s="126"/>
      <c r="G31" s="156">
        <f t="shared" si="1"/>
        <v>0</v>
      </c>
      <c r="H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</row>
    <row r="32" spans="1:32" ht="16" customHeight="1" outlineLevel="3">
      <c r="A32" s="115">
        <v>18</v>
      </c>
      <c r="B32" s="105">
        <v>1000085270</v>
      </c>
      <c r="C32" s="106" t="s">
        <v>200</v>
      </c>
      <c r="D32" s="141" t="s">
        <v>56</v>
      </c>
      <c r="E32" s="153">
        <v>4</v>
      </c>
      <c r="F32" s="126"/>
      <c r="G32" s="156">
        <f t="shared" si="1"/>
        <v>0</v>
      </c>
      <c r="H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1:32" ht="16" customHeight="1" outlineLevel="3">
      <c r="A33" s="115">
        <v>19</v>
      </c>
      <c r="B33" s="105">
        <v>1000136780</v>
      </c>
      <c r="C33" s="106" t="s">
        <v>201</v>
      </c>
      <c r="D33" s="141" t="s">
        <v>56</v>
      </c>
      <c r="E33" s="153">
        <v>9</v>
      </c>
      <c r="F33" s="126"/>
      <c r="G33" s="156">
        <f t="shared" si="1"/>
        <v>0</v>
      </c>
      <c r="H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</row>
    <row r="34" spans="1:32" ht="16" customHeight="1" outlineLevel="3">
      <c r="A34" s="115">
        <v>20</v>
      </c>
      <c r="B34" s="105">
        <v>1000174000</v>
      </c>
      <c r="C34" s="106" t="s">
        <v>202</v>
      </c>
      <c r="D34" s="141" t="s">
        <v>62</v>
      </c>
      <c r="E34" s="153">
        <v>670</v>
      </c>
      <c r="F34" s="126"/>
      <c r="G34" s="156">
        <f t="shared" si="1"/>
        <v>0</v>
      </c>
      <c r="H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</row>
    <row r="35" spans="1:32" ht="16" customHeight="1" outlineLevel="3">
      <c r="A35" s="115">
        <v>21</v>
      </c>
      <c r="B35" s="105">
        <v>1000327780</v>
      </c>
      <c r="C35" s="106" t="s">
        <v>203</v>
      </c>
      <c r="D35" s="141" t="s">
        <v>56</v>
      </c>
      <c r="E35" s="153">
        <v>4</v>
      </c>
      <c r="F35" s="126"/>
      <c r="G35" s="156">
        <f t="shared" si="1"/>
        <v>0</v>
      </c>
      <c r="H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ht="16" customHeight="1" outlineLevel="3">
      <c r="A36" s="115">
        <v>22</v>
      </c>
      <c r="B36" s="105">
        <v>1002898520</v>
      </c>
      <c r="C36" s="106" t="s">
        <v>204</v>
      </c>
      <c r="D36" s="141" t="s">
        <v>56</v>
      </c>
      <c r="E36" s="153">
        <v>8.0000000000000002E-3</v>
      </c>
      <c r="F36" s="126"/>
      <c r="G36" s="156">
        <f t="shared" si="1"/>
        <v>0</v>
      </c>
      <c r="H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:32" ht="16" customHeight="1" outlineLevel="3">
      <c r="A37" s="115">
        <v>23</v>
      </c>
      <c r="B37" s="105">
        <v>1002898750</v>
      </c>
      <c r="C37" s="106" t="s">
        <v>205</v>
      </c>
      <c r="D37" s="141" t="s">
        <v>56</v>
      </c>
      <c r="E37" s="153">
        <v>2.8000000000000001E-2</v>
      </c>
      <c r="F37" s="126"/>
      <c r="G37" s="156">
        <f t="shared" si="1"/>
        <v>0</v>
      </c>
      <c r="H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  <row r="38" spans="1:32" ht="16" customHeight="1" outlineLevel="3">
      <c r="A38" s="115">
        <v>24</v>
      </c>
      <c r="B38" s="105">
        <v>1002899300</v>
      </c>
      <c r="C38" s="106" t="s">
        <v>206</v>
      </c>
      <c r="D38" s="141" t="s">
        <v>56</v>
      </c>
      <c r="E38" s="153">
        <v>3</v>
      </c>
      <c r="F38" s="126"/>
      <c r="G38" s="156">
        <f t="shared" si="1"/>
        <v>0</v>
      </c>
      <c r="H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</row>
    <row r="39" spans="1:32" ht="16" customHeight="1" outlineLevel="3">
      <c r="A39" s="115">
        <v>25</v>
      </c>
      <c r="B39" s="105">
        <v>9870011050</v>
      </c>
      <c r="C39" s="106" t="s">
        <v>207</v>
      </c>
      <c r="D39" s="141" t="s">
        <v>62</v>
      </c>
      <c r="E39" s="153">
        <v>0.5</v>
      </c>
      <c r="F39" s="126"/>
      <c r="G39" s="156">
        <f t="shared" si="1"/>
        <v>0</v>
      </c>
      <c r="H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</row>
    <row r="40" spans="1:32" ht="16" customHeight="1" outlineLevel="3">
      <c r="A40" s="115">
        <v>26</v>
      </c>
      <c r="B40" s="105">
        <v>9870020020</v>
      </c>
      <c r="C40" s="106" t="s">
        <v>208</v>
      </c>
      <c r="D40" s="141" t="s">
        <v>222</v>
      </c>
      <c r="E40" s="153">
        <v>3171.9</v>
      </c>
      <c r="F40" s="126"/>
      <c r="G40" s="156">
        <f t="shared" si="1"/>
        <v>0</v>
      </c>
      <c r="H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</row>
    <row r="41" spans="1:32" ht="16" customHeight="1" outlineLevel="3">
      <c r="A41" s="115">
        <v>27</v>
      </c>
      <c r="B41" s="105">
        <v>9870020030</v>
      </c>
      <c r="C41" s="106" t="s">
        <v>209</v>
      </c>
      <c r="D41" s="141" t="s">
        <v>222</v>
      </c>
      <c r="E41" s="153">
        <v>15562.8</v>
      </c>
      <c r="F41" s="126"/>
      <c r="G41" s="156">
        <f t="shared" si="1"/>
        <v>0</v>
      </c>
      <c r="H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</row>
    <row r="42" spans="1:32" ht="16" customHeight="1" outlineLevel="3">
      <c r="A42" s="115">
        <v>28</v>
      </c>
      <c r="B42" s="105">
        <v>9870020090</v>
      </c>
      <c r="C42" s="106" t="s">
        <v>210</v>
      </c>
      <c r="D42" s="141" t="s">
        <v>222</v>
      </c>
      <c r="E42" s="153">
        <v>85.050000000000011</v>
      </c>
      <c r="F42" s="126"/>
      <c r="G42" s="156">
        <f t="shared" si="1"/>
        <v>0</v>
      </c>
      <c r="H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</row>
    <row r="43" spans="1:32" ht="16" customHeight="1" outlineLevel="3">
      <c r="A43" s="115">
        <v>29</v>
      </c>
      <c r="B43" s="105">
        <v>9870020130</v>
      </c>
      <c r="C43" s="106" t="s">
        <v>211</v>
      </c>
      <c r="D43" s="141" t="s">
        <v>222</v>
      </c>
      <c r="E43" s="153">
        <v>2024</v>
      </c>
      <c r="F43" s="126"/>
      <c r="G43" s="156">
        <f t="shared" si="1"/>
        <v>0</v>
      </c>
      <c r="H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6" customHeight="1" outlineLevel="3">
      <c r="A44" s="115">
        <v>30</v>
      </c>
      <c r="B44" s="105">
        <v>9870020140</v>
      </c>
      <c r="C44" s="106" t="s">
        <v>212</v>
      </c>
      <c r="D44" s="141" t="s">
        <v>222</v>
      </c>
      <c r="E44" s="153">
        <v>945.34999999999991</v>
      </c>
      <c r="F44" s="126"/>
      <c r="G44" s="156">
        <f t="shared" si="1"/>
        <v>0</v>
      </c>
      <c r="H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</row>
    <row r="45" spans="1:32" ht="16" customHeight="1" outlineLevel="3">
      <c r="A45" s="115">
        <v>31</v>
      </c>
      <c r="B45" s="105">
        <v>9870020150</v>
      </c>
      <c r="C45" s="106" t="s">
        <v>213</v>
      </c>
      <c r="D45" s="141" t="s">
        <v>222</v>
      </c>
      <c r="E45" s="153">
        <v>4557.5999999999995</v>
      </c>
      <c r="F45" s="126"/>
      <c r="G45" s="156">
        <f t="shared" si="1"/>
        <v>0</v>
      </c>
      <c r="H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</row>
    <row r="46" spans="1:32" ht="16" customHeight="1" outlineLevel="3">
      <c r="A46" s="115">
        <v>32</v>
      </c>
      <c r="B46" s="105">
        <v>9870020160</v>
      </c>
      <c r="C46" s="106" t="s">
        <v>214</v>
      </c>
      <c r="D46" s="141" t="s">
        <v>222</v>
      </c>
      <c r="E46" s="153">
        <v>7975.8000000000011</v>
      </c>
      <c r="F46" s="126"/>
      <c r="G46" s="156">
        <f t="shared" si="1"/>
        <v>0</v>
      </c>
      <c r="H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</row>
    <row r="47" spans="1:32" ht="16" customHeight="1" outlineLevel="3">
      <c r="A47" s="115">
        <v>33</v>
      </c>
      <c r="B47" s="105">
        <v>9870020170</v>
      </c>
      <c r="C47" s="106" t="s">
        <v>215</v>
      </c>
      <c r="D47" s="141" t="s">
        <v>222</v>
      </c>
      <c r="E47" s="153">
        <v>6456.6</v>
      </c>
      <c r="F47" s="126"/>
      <c r="G47" s="156">
        <f t="shared" si="1"/>
        <v>0</v>
      </c>
      <c r="H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</row>
    <row r="48" spans="1:32" ht="16" customHeight="1" outlineLevel="3">
      <c r="A48" s="115">
        <v>34</v>
      </c>
      <c r="B48" s="105">
        <v>9870020180</v>
      </c>
      <c r="C48" s="106" t="s">
        <v>216</v>
      </c>
      <c r="D48" s="141" t="s">
        <v>222</v>
      </c>
      <c r="E48" s="153">
        <v>4.1999999999999993</v>
      </c>
      <c r="F48" s="126"/>
      <c r="G48" s="156">
        <f t="shared" si="1"/>
        <v>0</v>
      </c>
      <c r="H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</row>
    <row r="49" spans="1:32" ht="16" customHeight="1" outlineLevel="3">
      <c r="A49" s="115">
        <v>35</v>
      </c>
      <c r="B49" s="105">
        <v>9870020190</v>
      </c>
      <c r="C49" s="106" t="s">
        <v>217</v>
      </c>
      <c r="D49" s="141" t="s">
        <v>222</v>
      </c>
      <c r="E49" s="153">
        <v>145.94999999999999</v>
      </c>
      <c r="F49" s="126"/>
      <c r="G49" s="156">
        <f t="shared" si="1"/>
        <v>0</v>
      </c>
      <c r="H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</row>
    <row r="50" spans="1:32" ht="16" customHeight="1" outlineLevel="3">
      <c r="A50" s="115">
        <v>36</v>
      </c>
      <c r="B50" s="105">
        <v>9870020290</v>
      </c>
      <c r="C50" s="106" t="s">
        <v>218</v>
      </c>
      <c r="D50" s="141" t="s">
        <v>222</v>
      </c>
      <c r="E50" s="153">
        <v>52640</v>
      </c>
      <c r="F50" s="126"/>
      <c r="G50" s="156">
        <f t="shared" si="1"/>
        <v>0</v>
      </c>
      <c r="H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</row>
    <row r="51" spans="1:32" ht="16" customHeight="1" outlineLevel="3" thickBot="1">
      <c r="A51" s="115">
        <v>37</v>
      </c>
      <c r="B51" s="105">
        <v>9870020300</v>
      </c>
      <c r="C51" s="106" t="s">
        <v>219</v>
      </c>
      <c r="D51" s="141" t="s">
        <v>56</v>
      </c>
      <c r="E51" s="153">
        <v>6.9999999999999993E-2</v>
      </c>
      <c r="F51" s="126"/>
      <c r="G51" s="156">
        <f t="shared" si="1"/>
        <v>0</v>
      </c>
      <c r="H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</row>
    <row r="52" spans="1:32" ht="19" customHeight="1" outlineLevel="2">
      <c r="A52" s="146"/>
      <c r="B52" s="147" t="s">
        <v>360</v>
      </c>
      <c r="C52" s="148" t="s">
        <v>361</v>
      </c>
      <c r="D52" s="149"/>
      <c r="E52" s="150"/>
      <c r="F52" s="151"/>
      <c r="G52" s="154">
        <f>SUM(G53:G55)</f>
        <v>0</v>
      </c>
      <c r="H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</row>
    <row r="53" spans="1:32" ht="16" customHeight="1" outlineLevel="3">
      <c r="A53" s="115">
        <v>1</v>
      </c>
      <c r="B53" s="105">
        <v>9870011050</v>
      </c>
      <c r="C53" s="106" t="s">
        <v>207</v>
      </c>
      <c r="D53" s="141" t="s">
        <v>223</v>
      </c>
      <c r="E53" s="153">
        <v>5.5</v>
      </c>
      <c r="F53" s="126"/>
      <c r="G53" s="156">
        <f t="shared" si="1"/>
        <v>0</v>
      </c>
      <c r="H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</row>
    <row r="54" spans="1:32" ht="16" customHeight="1" outlineLevel="3">
      <c r="A54" s="115">
        <v>2</v>
      </c>
      <c r="B54" s="105">
        <v>9870011600</v>
      </c>
      <c r="C54" s="106" t="s">
        <v>220</v>
      </c>
      <c r="D54" s="141" t="s">
        <v>223</v>
      </c>
      <c r="E54" s="153">
        <v>2.1999999999999999E-2</v>
      </c>
      <c r="F54" s="126"/>
      <c r="G54" s="156">
        <f t="shared" si="1"/>
        <v>0</v>
      </c>
      <c r="H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</row>
    <row r="55" spans="1:32" ht="16" customHeight="1" outlineLevel="3" thickBot="1">
      <c r="A55" s="115">
        <v>3</v>
      </c>
      <c r="B55" s="105">
        <v>9870011610</v>
      </c>
      <c r="C55" s="106" t="s">
        <v>221</v>
      </c>
      <c r="D55" s="141" t="s">
        <v>223</v>
      </c>
      <c r="E55" s="153">
        <v>6.0499999999999998E-2</v>
      </c>
      <c r="F55" s="126"/>
      <c r="G55" s="156">
        <f t="shared" si="1"/>
        <v>0</v>
      </c>
      <c r="H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</row>
    <row r="56" spans="1:32" ht="20" customHeight="1" outlineLevel="1" thickBot="1">
      <c r="A56" s="146" t="s">
        <v>55</v>
      </c>
      <c r="B56" s="147" t="s">
        <v>172</v>
      </c>
      <c r="C56" s="148" t="s">
        <v>86</v>
      </c>
      <c r="D56" s="149"/>
      <c r="E56" s="150"/>
      <c r="F56" s="151"/>
      <c r="G56" s="154">
        <f>+G57+G108</f>
        <v>0</v>
      </c>
      <c r="H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</row>
    <row r="57" spans="1:32" ht="19" customHeight="1" outlineLevel="2">
      <c r="A57" s="146"/>
      <c r="B57" s="147" t="s">
        <v>326</v>
      </c>
      <c r="C57" s="148" t="s">
        <v>327</v>
      </c>
      <c r="D57" s="149"/>
      <c r="E57" s="150"/>
      <c r="F57" s="151"/>
      <c r="G57" s="154">
        <f>SUM(G58:G107)</f>
        <v>0</v>
      </c>
      <c r="H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</row>
    <row r="58" spans="1:32" ht="16" customHeight="1" outlineLevel="3">
      <c r="A58" s="115">
        <v>1</v>
      </c>
      <c r="B58" s="105" t="s">
        <v>225</v>
      </c>
      <c r="C58" s="106" t="s">
        <v>276</v>
      </c>
      <c r="D58" s="141" t="s">
        <v>62</v>
      </c>
      <c r="E58" s="153">
        <v>20</v>
      </c>
      <c r="F58" s="126"/>
      <c r="G58" s="156">
        <f t="shared" ref="G58:G71" si="2">ROUND(E58*F58,2)</f>
        <v>0</v>
      </c>
      <c r="H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</row>
    <row r="59" spans="1:32" ht="16" customHeight="1" outlineLevel="3">
      <c r="A59" s="115">
        <v>2</v>
      </c>
      <c r="B59" s="105" t="s">
        <v>226</v>
      </c>
      <c r="C59" s="106" t="s">
        <v>277</v>
      </c>
      <c r="D59" s="141" t="s">
        <v>62</v>
      </c>
      <c r="E59" s="153">
        <v>470</v>
      </c>
      <c r="F59" s="126"/>
      <c r="G59" s="156">
        <f t="shared" si="2"/>
        <v>0</v>
      </c>
      <c r="H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</row>
    <row r="60" spans="1:32" ht="16" customHeight="1" outlineLevel="3">
      <c r="A60" s="115">
        <v>3</v>
      </c>
      <c r="B60" s="105" t="s">
        <v>227</v>
      </c>
      <c r="C60" s="106" t="s">
        <v>278</v>
      </c>
      <c r="D60" s="141" t="s">
        <v>62</v>
      </c>
      <c r="E60" s="153">
        <v>220</v>
      </c>
      <c r="F60" s="126"/>
      <c r="G60" s="156">
        <f t="shared" si="2"/>
        <v>0</v>
      </c>
      <c r="H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</row>
    <row r="61" spans="1:32" ht="16" customHeight="1" outlineLevel="3">
      <c r="A61" s="115">
        <v>4</v>
      </c>
      <c r="B61" s="105" t="s">
        <v>228</v>
      </c>
      <c r="C61" s="106" t="s">
        <v>279</v>
      </c>
      <c r="D61" s="141" t="s">
        <v>56</v>
      </c>
      <c r="E61" s="153">
        <v>32</v>
      </c>
      <c r="F61" s="126"/>
      <c r="G61" s="156">
        <f t="shared" si="2"/>
        <v>0</v>
      </c>
      <c r="H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</row>
    <row r="62" spans="1:32" ht="16" customHeight="1" outlineLevel="3">
      <c r="A62" s="115">
        <v>5</v>
      </c>
      <c r="B62" s="105" t="s">
        <v>229</v>
      </c>
      <c r="C62" s="106" t="s">
        <v>280</v>
      </c>
      <c r="D62" s="141" t="s">
        <v>56</v>
      </c>
      <c r="E62" s="153">
        <v>8</v>
      </c>
      <c r="F62" s="126"/>
      <c r="G62" s="156">
        <f t="shared" si="2"/>
        <v>0</v>
      </c>
      <c r="H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</row>
    <row r="63" spans="1:32" ht="16" customHeight="1" outlineLevel="3">
      <c r="A63" s="115">
        <v>6</v>
      </c>
      <c r="B63" s="105" t="s">
        <v>230</v>
      </c>
      <c r="C63" s="106" t="s">
        <v>281</v>
      </c>
      <c r="D63" s="141" t="s">
        <v>56</v>
      </c>
      <c r="E63" s="153">
        <v>4</v>
      </c>
      <c r="F63" s="126"/>
      <c r="G63" s="156">
        <f t="shared" si="2"/>
        <v>0</v>
      </c>
      <c r="H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</row>
    <row r="64" spans="1:32" ht="16" customHeight="1" outlineLevel="3">
      <c r="A64" s="115">
        <v>7</v>
      </c>
      <c r="B64" s="105" t="s">
        <v>231</v>
      </c>
      <c r="C64" s="106" t="s">
        <v>282</v>
      </c>
      <c r="D64" s="141" t="s">
        <v>56</v>
      </c>
      <c r="E64" s="153">
        <v>12</v>
      </c>
      <c r="F64" s="126"/>
      <c r="G64" s="156">
        <f t="shared" si="2"/>
        <v>0</v>
      </c>
      <c r="H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</row>
    <row r="65" spans="1:32" ht="16" customHeight="1" outlineLevel="3">
      <c r="A65" s="115">
        <v>8</v>
      </c>
      <c r="B65" s="105" t="s">
        <v>232</v>
      </c>
      <c r="C65" s="106" t="s">
        <v>283</v>
      </c>
      <c r="D65" s="141" t="s">
        <v>56</v>
      </c>
      <c r="E65" s="153">
        <v>8</v>
      </c>
      <c r="F65" s="126"/>
      <c r="G65" s="156">
        <f t="shared" si="2"/>
        <v>0</v>
      </c>
      <c r="H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</row>
    <row r="66" spans="1:32" ht="16" customHeight="1" outlineLevel="3">
      <c r="A66" s="115">
        <v>9</v>
      </c>
      <c r="B66" s="105" t="s">
        <v>233</v>
      </c>
      <c r="C66" s="106" t="s">
        <v>284</v>
      </c>
      <c r="D66" s="141" t="s">
        <v>56</v>
      </c>
      <c r="E66" s="153">
        <v>4</v>
      </c>
      <c r="F66" s="126"/>
      <c r="G66" s="156">
        <f t="shared" si="2"/>
        <v>0</v>
      </c>
      <c r="H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</row>
    <row r="67" spans="1:32" ht="16" customHeight="1" outlineLevel="3">
      <c r="A67" s="115">
        <v>10</v>
      </c>
      <c r="B67" s="105" t="s">
        <v>234</v>
      </c>
      <c r="C67" s="106" t="s">
        <v>285</v>
      </c>
      <c r="D67" s="141" t="s">
        <v>56</v>
      </c>
      <c r="E67" s="153">
        <v>4</v>
      </c>
      <c r="F67" s="126"/>
      <c r="G67" s="156">
        <f t="shared" si="2"/>
        <v>0</v>
      </c>
      <c r="H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</row>
    <row r="68" spans="1:32" ht="16" customHeight="1" outlineLevel="3">
      <c r="A68" s="115">
        <v>11</v>
      </c>
      <c r="B68" s="105" t="s">
        <v>235</v>
      </c>
      <c r="C68" s="106" t="s">
        <v>286</v>
      </c>
      <c r="D68" s="141" t="s">
        <v>62</v>
      </c>
      <c r="E68" s="153">
        <v>4</v>
      </c>
      <c r="F68" s="126"/>
      <c r="G68" s="156">
        <f t="shared" si="2"/>
        <v>0</v>
      </c>
      <c r="H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</row>
    <row r="69" spans="1:32" ht="16" customHeight="1" outlineLevel="3">
      <c r="A69" s="115">
        <v>12</v>
      </c>
      <c r="B69" s="105" t="s">
        <v>236</v>
      </c>
      <c r="C69" s="106" t="s">
        <v>287</v>
      </c>
      <c r="D69" s="141" t="s">
        <v>62</v>
      </c>
      <c r="E69" s="153">
        <v>4</v>
      </c>
      <c r="F69" s="126"/>
      <c r="G69" s="156">
        <f t="shared" si="2"/>
        <v>0</v>
      </c>
      <c r="H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</row>
    <row r="70" spans="1:32" ht="16" customHeight="1" outlineLevel="3">
      <c r="A70" s="115">
        <v>13</v>
      </c>
      <c r="B70" s="105" t="s">
        <v>237</v>
      </c>
      <c r="C70" s="106" t="s">
        <v>288</v>
      </c>
      <c r="D70" s="141" t="s">
        <v>62</v>
      </c>
      <c r="E70" s="153">
        <v>30</v>
      </c>
      <c r="F70" s="126"/>
      <c r="G70" s="156">
        <f t="shared" si="2"/>
        <v>0</v>
      </c>
      <c r="H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</row>
    <row r="71" spans="1:32" ht="16" customHeight="1" outlineLevel="3">
      <c r="A71" s="115">
        <v>14</v>
      </c>
      <c r="B71" s="105" t="s">
        <v>238</v>
      </c>
      <c r="C71" s="106" t="s">
        <v>198</v>
      </c>
      <c r="D71" s="141" t="s">
        <v>56</v>
      </c>
      <c r="E71" s="153">
        <v>4</v>
      </c>
      <c r="F71" s="126"/>
      <c r="G71" s="156">
        <f t="shared" si="2"/>
        <v>0</v>
      </c>
      <c r="H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</row>
    <row r="72" spans="1:32" ht="16" customHeight="1" outlineLevel="3">
      <c r="A72" s="115">
        <v>15</v>
      </c>
      <c r="B72" s="105" t="s">
        <v>239</v>
      </c>
      <c r="C72" s="106" t="s">
        <v>289</v>
      </c>
      <c r="D72" s="141" t="s">
        <v>223</v>
      </c>
      <c r="E72" s="153">
        <v>10</v>
      </c>
      <c r="F72" s="126"/>
      <c r="G72" s="156">
        <f t="shared" ref="G72:G109" si="3">ROUND(E72*F72,2)</f>
        <v>0</v>
      </c>
      <c r="H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</row>
    <row r="73" spans="1:32" ht="16" customHeight="1" outlineLevel="3">
      <c r="A73" s="115">
        <v>16</v>
      </c>
      <c r="B73" s="105" t="s">
        <v>240</v>
      </c>
      <c r="C73" s="106" t="s">
        <v>290</v>
      </c>
      <c r="D73" s="141" t="s">
        <v>223</v>
      </c>
      <c r="E73" s="153">
        <v>0.5</v>
      </c>
      <c r="F73" s="126"/>
      <c r="G73" s="156">
        <f t="shared" si="3"/>
        <v>0</v>
      </c>
      <c r="H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</row>
    <row r="74" spans="1:32" ht="16" customHeight="1" outlineLevel="3">
      <c r="A74" s="115">
        <v>17</v>
      </c>
      <c r="B74" s="105" t="s">
        <v>241</v>
      </c>
      <c r="C74" s="106" t="s">
        <v>291</v>
      </c>
      <c r="D74" s="141" t="s">
        <v>223</v>
      </c>
      <c r="E74" s="153">
        <v>3</v>
      </c>
      <c r="F74" s="126"/>
      <c r="G74" s="156">
        <f t="shared" si="3"/>
        <v>0</v>
      </c>
      <c r="H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</row>
    <row r="75" spans="1:32" ht="16" customHeight="1" outlineLevel="3">
      <c r="A75" s="115">
        <v>18</v>
      </c>
      <c r="B75" s="105" t="s">
        <v>242</v>
      </c>
      <c r="C75" s="106" t="s">
        <v>292</v>
      </c>
      <c r="D75" s="141" t="s">
        <v>62</v>
      </c>
      <c r="E75" s="153">
        <v>110</v>
      </c>
      <c r="F75" s="126"/>
      <c r="G75" s="156">
        <f t="shared" si="3"/>
        <v>0</v>
      </c>
      <c r="H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</row>
    <row r="76" spans="1:32" ht="16" customHeight="1" outlineLevel="3">
      <c r="A76" s="115">
        <v>19</v>
      </c>
      <c r="B76" s="105" t="s">
        <v>243</v>
      </c>
      <c r="C76" s="106" t="s">
        <v>293</v>
      </c>
      <c r="D76" s="141" t="s">
        <v>62</v>
      </c>
      <c r="E76" s="153">
        <v>120</v>
      </c>
      <c r="F76" s="126"/>
      <c r="G76" s="156">
        <f t="shared" si="3"/>
        <v>0</v>
      </c>
      <c r="H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</row>
    <row r="77" spans="1:32" ht="16" customHeight="1" outlineLevel="3">
      <c r="A77" s="115">
        <v>20</v>
      </c>
      <c r="B77" s="105" t="s">
        <v>244</v>
      </c>
      <c r="C77" s="106" t="s">
        <v>294</v>
      </c>
      <c r="D77" s="141" t="s">
        <v>62</v>
      </c>
      <c r="E77" s="153">
        <v>10</v>
      </c>
      <c r="F77" s="126"/>
      <c r="G77" s="156">
        <f t="shared" si="3"/>
        <v>0</v>
      </c>
      <c r="H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</row>
    <row r="78" spans="1:32" ht="16" customHeight="1" outlineLevel="3">
      <c r="A78" s="115">
        <v>21</v>
      </c>
      <c r="B78" s="105" t="s">
        <v>245</v>
      </c>
      <c r="C78" s="106" t="s">
        <v>295</v>
      </c>
      <c r="D78" s="141" t="s">
        <v>62</v>
      </c>
      <c r="E78" s="153">
        <v>35</v>
      </c>
      <c r="F78" s="126"/>
      <c r="G78" s="156">
        <f t="shared" si="3"/>
        <v>0</v>
      </c>
      <c r="H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</row>
    <row r="79" spans="1:32" ht="16" customHeight="1" outlineLevel="3">
      <c r="A79" s="115">
        <v>22</v>
      </c>
      <c r="B79" s="105" t="s">
        <v>246</v>
      </c>
      <c r="C79" s="106" t="s">
        <v>296</v>
      </c>
      <c r="D79" s="141" t="s">
        <v>62</v>
      </c>
      <c r="E79" s="153">
        <v>20</v>
      </c>
      <c r="F79" s="126"/>
      <c r="G79" s="156">
        <f t="shared" si="3"/>
        <v>0</v>
      </c>
      <c r="H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</row>
    <row r="80" spans="1:32" ht="16" customHeight="1" outlineLevel="3">
      <c r="A80" s="115">
        <v>23</v>
      </c>
      <c r="B80" s="105" t="s">
        <v>247</v>
      </c>
      <c r="C80" s="106" t="s">
        <v>297</v>
      </c>
      <c r="D80" s="141" t="s">
        <v>62</v>
      </c>
      <c r="E80" s="153">
        <v>110</v>
      </c>
      <c r="F80" s="126"/>
      <c r="G80" s="156">
        <f t="shared" si="3"/>
        <v>0</v>
      </c>
      <c r="H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</row>
    <row r="81" spans="1:32" ht="16" customHeight="1" outlineLevel="3">
      <c r="A81" s="115">
        <v>24</v>
      </c>
      <c r="B81" s="105" t="s">
        <v>248</v>
      </c>
      <c r="C81" s="106" t="s">
        <v>298</v>
      </c>
      <c r="D81" s="141" t="s">
        <v>62</v>
      </c>
      <c r="E81" s="153">
        <v>120</v>
      </c>
      <c r="F81" s="126"/>
      <c r="G81" s="156">
        <f t="shared" si="3"/>
        <v>0</v>
      </c>
      <c r="H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</row>
    <row r="82" spans="1:32" ht="16" customHeight="1" outlineLevel="3">
      <c r="A82" s="115">
        <v>25</v>
      </c>
      <c r="B82" s="105" t="s">
        <v>249</v>
      </c>
      <c r="C82" s="106" t="s">
        <v>299</v>
      </c>
      <c r="D82" s="141" t="s">
        <v>62</v>
      </c>
      <c r="E82" s="153">
        <v>10</v>
      </c>
      <c r="F82" s="126"/>
      <c r="G82" s="156">
        <f t="shared" si="3"/>
        <v>0</v>
      </c>
      <c r="H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</row>
    <row r="83" spans="1:32" ht="16" customHeight="1" outlineLevel="3">
      <c r="A83" s="115">
        <v>26</v>
      </c>
      <c r="B83" s="105" t="s">
        <v>250</v>
      </c>
      <c r="C83" s="106" t="s">
        <v>300</v>
      </c>
      <c r="D83" s="141" t="s">
        <v>62</v>
      </c>
      <c r="E83" s="153">
        <v>35</v>
      </c>
      <c r="F83" s="126"/>
      <c r="G83" s="156">
        <f t="shared" si="3"/>
        <v>0</v>
      </c>
      <c r="H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</row>
    <row r="84" spans="1:32" ht="16" customHeight="1" outlineLevel="3">
      <c r="A84" s="115">
        <v>27</v>
      </c>
      <c r="B84" s="105" t="s">
        <v>251</v>
      </c>
      <c r="C84" s="106" t="s">
        <v>301</v>
      </c>
      <c r="D84" s="141" t="s">
        <v>62</v>
      </c>
      <c r="E84" s="153">
        <v>20</v>
      </c>
      <c r="F84" s="126"/>
      <c r="G84" s="156">
        <f t="shared" si="3"/>
        <v>0</v>
      </c>
      <c r="H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</row>
    <row r="85" spans="1:32" ht="16" customHeight="1" outlineLevel="3">
      <c r="A85" s="115">
        <v>28</v>
      </c>
      <c r="B85" s="105" t="s">
        <v>252</v>
      </c>
      <c r="C85" s="106" t="s">
        <v>302</v>
      </c>
      <c r="D85" s="141" t="s">
        <v>62</v>
      </c>
      <c r="E85" s="153">
        <v>130</v>
      </c>
      <c r="F85" s="126"/>
      <c r="G85" s="156">
        <f t="shared" si="3"/>
        <v>0</v>
      </c>
      <c r="H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</row>
    <row r="86" spans="1:32" ht="16" customHeight="1" outlineLevel="3">
      <c r="A86" s="115">
        <v>29</v>
      </c>
      <c r="B86" s="105" t="s">
        <v>253</v>
      </c>
      <c r="C86" s="106" t="s">
        <v>303</v>
      </c>
      <c r="D86" s="141" t="s">
        <v>62</v>
      </c>
      <c r="E86" s="153">
        <v>150</v>
      </c>
      <c r="F86" s="126"/>
      <c r="G86" s="156">
        <f t="shared" si="3"/>
        <v>0</v>
      </c>
      <c r="H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</row>
    <row r="87" spans="1:32" ht="16" customHeight="1" outlineLevel="3">
      <c r="A87" s="115">
        <v>30</v>
      </c>
      <c r="B87" s="105" t="s">
        <v>254</v>
      </c>
      <c r="C87" s="106" t="s">
        <v>304</v>
      </c>
      <c r="D87" s="141" t="s">
        <v>62</v>
      </c>
      <c r="E87" s="153">
        <v>35</v>
      </c>
      <c r="F87" s="126"/>
      <c r="G87" s="156">
        <f t="shared" si="3"/>
        <v>0</v>
      </c>
      <c r="H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</row>
    <row r="88" spans="1:32" ht="16" customHeight="1" outlineLevel="3">
      <c r="A88" s="115">
        <v>31</v>
      </c>
      <c r="B88" s="105" t="s">
        <v>255</v>
      </c>
      <c r="C88" s="106" t="s">
        <v>305</v>
      </c>
      <c r="D88" s="141" t="s">
        <v>62</v>
      </c>
      <c r="E88" s="153">
        <v>500</v>
      </c>
      <c r="F88" s="126"/>
      <c r="G88" s="156">
        <f t="shared" si="3"/>
        <v>0</v>
      </c>
      <c r="H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</row>
    <row r="89" spans="1:32" ht="16" customHeight="1" outlineLevel="3">
      <c r="A89" s="115">
        <v>32</v>
      </c>
      <c r="B89" s="105" t="s">
        <v>256</v>
      </c>
      <c r="C89" s="106" t="s">
        <v>306</v>
      </c>
      <c r="D89" s="141" t="s">
        <v>62</v>
      </c>
      <c r="E89" s="153">
        <v>670</v>
      </c>
      <c r="F89" s="126"/>
      <c r="G89" s="156">
        <f t="shared" si="3"/>
        <v>0</v>
      </c>
      <c r="H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</row>
    <row r="90" spans="1:32" ht="16" customHeight="1" outlineLevel="3">
      <c r="A90" s="115">
        <v>33</v>
      </c>
      <c r="B90" s="105" t="s">
        <v>257</v>
      </c>
      <c r="C90" s="106" t="s">
        <v>307</v>
      </c>
      <c r="D90" s="141" t="s">
        <v>62</v>
      </c>
      <c r="E90" s="153">
        <v>15</v>
      </c>
      <c r="F90" s="126"/>
      <c r="G90" s="156">
        <f t="shared" si="3"/>
        <v>0</v>
      </c>
      <c r="H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</row>
    <row r="91" spans="1:32" ht="16" customHeight="1" outlineLevel="3">
      <c r="A91" s="115">
        <v>34</v>
      </c>
      <c r="B91" s="105" t="s">
        <v>258</v>
      </c>
      <c r="C91" s="106" t="s">
        <v>308</v>
      </c>
      <c r="D91" s="141" t="s">
        <v>56</v>
      </c>
      <c r="E91" s="153">
        <v>4</v>
      </c>
      <c r="F91" s="126"/>
      <c r="G91" s="156">
        <f t="shared" si="3"/>
        <v>0</v>
      </c>
      <c r="H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</row>
    <row r="92" spans="1:32" ht="16" customHeight="1" outlineLevel="3">
      <c r="A92" s="115">
        <v>35</v>
      </c>
      <c r="B92" s="105" t="s">
        <v>259</v>
      </c>
      <c r="C92" s="106" t="s">
        <v>309</v>
      </c>
      <c r="D92" s="141" t="s">
        <v>223</v>
      </c>
      <c r="E92" s="153">
        <v>16</v>
      </c>
      <c r="F92" s="126"/>
      <c r="G92" s="156">
        <f t="shared" si="3"/>
        <v>0</v>
      </c>
      <c r="H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</row>
    <row r="93" spans="1:32" ht="16" customHeight="1" outlineLevel="3">
      <c r="A93" s="115">
        <v>36</v>
      </c>
      <c r="B93" s="105" t="s">
        <v>260</v>
      </c>
      <c r="C93" s="106" t="s">
        <v>310</v>
      </c>
      <c r="D93" s="141" t="s">
        <v>223</v>
      </c>
      <c r="E93" s="153">
        <v>50</v>
      </c>
      <c r="F93" s="126"/>
      <c r="G93" s="156">
        <f t="shared" si="3"/>
        <v>0</v>
      </c>
    </row>
    <row r="94" spans="1:32" ht="16" customHeight="1" outlineLevel="3">
      <c r="A94" s="115">
        <v>37</v>
      </c>
      <c r="B94" s="105" t="s">
        <v>261</v>
      </c>
      <c r="C94" s="106" t="s">
        <v>311</v>
      </c>
      <c r="D94" s="141" t="s">
        <v>62</v>
      </c>
      <c r="E94" s="153">
        <v>35</v>
      </c>
      <c r="F94" s="126"/>
      <c r="G94" s="156">
        <f t="shared" si="3"/>
        <v>0</v>
      </c>
      <c r="H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</row>
    <row r="95" spans="1:32" ht="16" customHeight="1" outlineLevel="3">
      <c r="A95" s="115">
        <v>38</v>
      </c>
      <c r="B95" s="105" t="s">
        <v>262</v>
      </c>
      <c r="C95" s="106" t="s">
        <v>312</v>
      </c>
      <c r="D95" s="141" t="s">
        <v>62</v>
      </c>
      <c r="E95" s="153">
        <v>35</v>
      </c>
      <c r="F95" s="126"/>
      <c r="G95" s="156">
        <f t="shared" si="3"/>
        <v>0</v>
      </c>
      <c r="H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</row>
    <row r="96" spans="1:32" ht="16" customHeight="1" outlineLevel="3">
      <c r="A96" s="115">
        <v>39</v>
      </c>
      <c r="B96" s="105" t="s">
        <v>263</v>
      </c>
      <c r="C96" s="106" t="s">
        <v>313</v>
      </c>
      <c r="D96" s="141" t="s">
        <v>56</v>
      </c>
      <c r="E96" s="153">
        <v>3</v>
      </c>
      <c r="F96" s="126"/>
      <c r="G96" s="156">
        <f t="shared" si="3"/>
        <v>0</v>
      </c>
      <c r="H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</row>
    <row r="97" spans="1:32" ht="16" customHeight="1" outlineLevel="3">
      <c r="A97" s="115">
        <v>40</v>
      </c>
      <c r="B97" s="105" t="s">
        <v>264</v>
      </c>
      <c r="C97" s="106" t="s">
        <v>314</v>
      </c>
      <c r="D97" s="141" t="s">
        <v>56</v>
      </c>
      <c r="E97" s="153">
        <v>9</v>
      </c>
      <c r="F97" s="126"/>
      <c r="G97" s="156">
        <f t="shared" si="3"/>
        <v>0</v>
      </c>
      <c r="H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</row>
    <row r="98" spans="1:32" ht="16" customHeight="1" outlineLevel="3">
      <c r="A98" s="115">
        <v>41</v>
      </c>
      <c r="B98" s="105" t="s">
        <v>265</v>
      </c>
      <c r="C98" s="106" t="s">
        <v>315</v>
      </c>
      <c r="D98" s="141" t="s">
        <v>56</v>
      </c>
      <c r="E98" s="153">
        <v>6</v>
      </c>
      <c r="F98" s="126"/>
      <c r="G98" s="156">
        <f t="shared" si="3"/>
        <v>0</v>
      </c>
      <c r="H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</row>
    <row r="99" spans="1:32" ht="16" customHeight="1" outlineLevel="3">
      <c r="A99" s="115">
        <v>42</v>
      </c>
      <c r="B99" s="105" t="s">
        <v>266</v>
      </c>
      <c r="C99" s="106" t="s">
        <v>316</v>
      </c>
      <c r="D99" s="141" t="s">
        <v>56</v>
      </c>
      <c r="E99" s="153">
        <v>1</v>
      </c>
      <c r="F99" s="126"/>
      <c r="G99" s="156">
        <f t="shared" si="3"/>
        <v>0</v>
      </c>
      <c r="H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</row>
    <row r="100" spans="1:32" ht="16" customHeight="1" outlineLevel="3">
      <c r="A100" s="115">
        <v>43</v>
      </c>
      <c r="B100" s="105" t="s">
        <v>267</v>
      </c>
      <c r="C100" s="106" t="s">
        <v>317</v>
      </c>
      <c r="D100" s="141" t="s">
        <v>56</v>
      </c>
      <c r="E100" s="153">
        <v>3</v>
      </c>
      <c r="F100" s="126"/>
      <c r="G100" s="156">
        <f t="shared" si="3"/>
        <v>0</v>
      </c>
      <c r="H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</row>
    <row r="101" spans="1:32" ht="16" customHeight="1" outlineLevel="3">
      <c r="A101" s="115">
        <v>44</v>
      </c>
      <c r="B101" s="105" t="s">
        <v>268</v>
      </c>
      <c r="C101" s="106" t="s">
        <v>318</v>
      </c>
      <c r="D101" s="141" t="s">
        <v>56</v>
      </c>
      <c r="E101" s="153">
        <v>14</v>
      </c>
      <c r="F101" s="126"/>
      <c r="G101" s="156">
        <f t="shared" si="3"/>
        <v>0</v>
      </c>
      <c r="H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</row>
    <row r="102" spans="1:32" ht="16" customHeight="1" outlineLevel="3">
      <c r="A102" s="115">
        <v>45</v>
      </c>
      <c r="B102" s="105" t="s">
        <v>269</v>
      </c>
      <c r="C102" s="106" t="s">
        <v>319</v>
      </c>
      <c r="D102" s="141" t="s">
        <v>62</v>
      </c>
      <c r="E102" s="153">
        <v>670</v>
      </c>
      <c r="F102" s="126"/>
      <c r="G102" s="156">
        <f t="shared" si="3"/>
        <v>0</v>
      </c>
    </row>
    <row r="103" spans="1:32" ht="16" customHeight="1" outlineLevel="3">
      <c r="A103" s="115">
        <v>46</v>
      </c>
      <c r="B103" s="105" t="s">
        <v>270</v>
      </c>
      <c r="C103" s="106" t="s">
        <v>320</v>
      </c>
      <c r="D103" s="141" t="s">
        <v>330</v>
      </c>
      <c r="E103" s="153">
        <v>30</v>
      </c>
      <c r="F103" s="126"/>
      <c r="G103" s="156">
        <f t="shared" si="3"/>
        <v>0</v>
      </c>
    </row>
    <row r="104" spans="1:32" ht="16" customHeight="1" outlineLevel="3">
      <c r="A104" s="115">
        <v>47</v>
      </c>
      <c r="B104" s="105" t="s">
        <v>271</v>
      </c>
      <c r="C104" s="106" t="s">
        <v>321</v>
      </c>
      <c r="D104" s="141" t="s">
        <v>330</v>
      </c>
      <c r="E104" s="153">
        <v>30</v>
      </c>
      <c r="F104" s="126"/>
      <c r="G104" s="156">
        <f t="shared" si="3"/>
        <v>0</v>
      </c>
    </row>
    <row r="105" spans="1:32" ht="16" customHeight="1" outlineLevel="3">
      <c r="A105" s="115">
        <v>48</v>
      </c>
      <c r="B105" s="105" t="s">
        <v>272</v>
      </c>
      <c r="C105" s="106" t="s">
        <v>322</v>
      </c>
      <c r="D105" s="141" t="s">
        <v>330</v>
      </c>
      <c r="E105" s="153">
        <v>5</v>
      </c>
      <c r="F105" s="126"/>
      <c r="G105" s="156">
        <f t="shared" si="3"/>
        <v>0</v>
      </c>
    </row>
    <row r="106" spans="1:32" ht="16" customHeight="1" outlineLevel="3">
      <c r="A106" s="115">
        <v>49</v>
      </c>
      <c r="B106" s="105" t="s">
        <v>273</v>
      </c>
      <c r="C106" s="106" t="s">
        <v>323</v>
      </c>
      <c r="D106" s="141" t="s">
        <v>330</v>
      </c>
      <c r="E106" s="153">
        <v>5</v>
      </c>
      <c r="F106" s="126"/>
      <c r="G106" s="156">
        <f t="shared" si="3"/>
        <v>0</v>
      </c>
    </row>
    <row r="107" spans="1:32" ht="16" customHeight="1" outlineLevel="3" thickBot="1">
      <c r="A107" s="115">
        <v>50</v>
      </c>
      <c r="B107" s="105" t="s">
        <v>274</v>
      </c>
      <c r="C107" s="106" t="s">
        <v>324</v>
      </c>
      <c r="D107" s="141" t="s">
        <v>138</v>
      </c>
      <c r="E107" s="153">
        <v>40</v>
      </c>
      <c r="F107" s="126"/>
      <c r="G107" s="156">
        <f t="shared" si="3"/>
        <v>0</v>
      </c>
    </row>
    <row r="108" spans="1:32" ht="19" customHeight="1" outlineLevel="2">
      <c r="A108" s="146"/>
      <c r="B108" s="147" t="s">
        <v>328</v>
      </c>
      <c r="C108" s="148" t="s">
        <v>329</v>
      </c>
      <c r="D108" s="149"/>
      <c r="E108" s="150"/>
      <c r="F108" s="151"/>
      <c r="G108" s="154">
        <f>SUM(G109)</f>
        <v>0</v>
      </c>
    </row>
    <row r="109" spans="1:32" ht="16" customHeight="1" outlineLevel="3" thickBot="1">
      <c r="A109" s="115">
        <v>1</v>
      </c>
      <c r="B109" s="105" t="s">
        <v>275</v>
      </c>
      <c r="C109" s="106" t="s">
        <v>325</v>
      </c>
      <c r="D109" s="141" t="s">
        <v>223</v>
      </c>
      <c r="E109" s="153">
        <v>5.5</v>
      </c>
      <c r="F109" s="126"/>
      <c r="G109" s="156">
        <f t="shared" si="3"/>
        <v>0</v>
      </c>
    </row>
    <row r="110" spans="1:32" ht="25" customHeight="1">
      <c r="A110" s="146" t="s">
        <v>55</v>
      </c>
      <c r="B110" s="147" t="s">
        <v>83</v>
      </c>
      <c r="C110" s="148" t="s">
        <v>331</v>
      </c>
      <c r="D110" s="149"/>
      <c r="E110" s="150"/>
      <c r="F110" s="151"/>
      <c r="G110" s="154">
        <f>SUM(G111:G117)</f>
        <v>0</v>
      </c>
    </row>
    <row r="111" spans="1:32" outlineLevel="1">
      <c r="A111" s="115">
        <v>1</v>
      </c>
      <c r="B111" s="105"/>
      <c r="C111" s="106" t="s">
        <v>332</v>
      </c>
      <c r="D111" s="141" t="s">
        <v>56</v>
      </c>
      <c r="E111" s="153">
        <v>1</v>
      </c>
      <c r="F111" s="126"/>
      <c r="G111" s="156">
        <f t="shared" ref="G111:G117" si="4">ROUND(E111*F111,2)</f>
        <v>0</v>
      </c>
    </row>
    <row r="112" spans="1:32" outlineLevel="1">
      <c r="A112" s="115">
        <v>2</v>
      </c>
      <c r="B112" s="105"/>
      <c r="C112" s="106" t="s">
        <v>333</v>
      </c>
      <c r="D112" s="141" t="s">
        <v>56</v>
      </c>
      <c r="E112" s="153">
        <v>1</v>
      </c>
      <c r="F112" s="126"/>
      <c r="G112" s="156">
        <f t="shared" si="4"/>
        <v>0</v>
      </c>
    </row>
    <row r="113" spans="1:7" outlineLevel="1">
      <c r="A113" s="115">
        <v>3</v>
      </c>
      <c r="B113" s="105"/>
      <c r="C113" s="106" t="s">
        <v>64</v>
      </c>
      <c r="D113" s="141" t="s">
        <v>56</v>
      </c>
      <c r="E113" s="153">
        <v>1</v>
      </c>
      <c r="F113" s="126"/>
      <c r="G113" s="156">
        <f t="shared" si="4"/>
        <v>0</v>
      </c>
    </row>
    <row r="114" spans="1:7" outlineLevel="1">
      <c r="A114" s="115">
        <v>4</v>
      </c>
      <c r="B114" s="105"/>
      <c r="C114" s="106" t="s">
        <v>334</v>
      </c>
      <c r="D114" s="141" t="s">
        <v>56</v>
      </c>
      <c r="E114" s="153">
        <v>1</v>
      </c>
      <c r="F114" s="126"/>
      <c r="G114" s="156">
        <f t="shared" si="4"/>
        <v>0</v>
      </c>
    </row>
    <row r="115" spans="1:7" outlineLevel="1">
      <c r="A115" s="115">
        <v>5</v>
      </c>
      <c r="B115" s="105"/>
      <c r="C115" s="106" t="s">
        <v>335</v>
      </c>
      <c r="D115" s="141" t="s">
        <v>56</v>
      </c>
      <c r="E115" s="153">
        <v>1</v>
      </c>
      <c r="F115" s="126"/>
      <c r="G115" s="156">
        <f t="shared" si="4"/>
        <v>0</v>
      </c>
    </row>
    <row r="116" spans="1:7" outlineLevel="1">
      <c r="A116" s="115">
        <v>6</v>
      </c>
      <c r="B116" s="105"/>
      <c r="C116" s="106" t="s">
        <v>336</v>
      </c>
      <c r="D116" s="141" t="s">
        <v>56</v>
      </c>
      <c r="E116" s="153">
        <v>1</v>
      </c>
      <c r="F116" s="126"/>
      <c r="G116" s="156">
        <f t="shared" si="4"/>
        <v>0</v>
      </c>
    </row>
    <row r="117" spans="1:7" ht="14" outlineLevel="1" thickBot="1">
      <c r="A117" s="115">
        <v>7</v>
      </c>
      <c r="B117" s="105"/>
      <c r="C117" s="106" t="s">
        <v>337</v>
      </c>
      <c r="D117" s="141" t="s">
        <v>56</v>
      </c>
      <c r="E117" s="153">
        <v>1</v>
      </c>
      <c r="F117" s="126"/>
      <c r="G117" s="156">
        <f t="shared" si="4"/>
        <v>0</v>
      </c>
    </row>
    <row r="118" spans="1:7" ht="36" customHeight="1" thickBot="1">
      <c r="A118" s="164"/>
      <c r="B118" s="165" t="s">
        <v>24</v>
      </c>
      <c r="C118" s="166"/>
      <c r="D118" s="167"/>
      <c r="E118" s="167"/>
      <c r="F118" s="168"/>
      <c r="G118" s="169">
        <f>+G7+G9+G110</f>
        <v>0</v>
      </c>
    </row>
  </sheetData>
  <sheetProtection algorithmName="SHA-512" hashValue="gTQu9dRX6RC9BhDbh831iHJECSvtVy3qoEu8SdecLAZiXRJW2JkFIKNvcJu2hAFkOzLQY+E8zbBEuWmRrso2kg==" saltValue="GMUDF02Kmcu9022MCnI1/Q==" spinCount="100000" sheet="1" objects="1" scenarios="1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scale="93" fitToHeight="5" orientation="landscape" horizontalDpi="4294967293" verticalDpi="0" r:id="rId1"/>
  <headerFooter>
    <oddFooter>&amp;RStránka &amp;P z &amp;N&amp;LZpracováno programem BUILDpower S,  © RTS, a.s.</oddFooter>
  </headerFooter>
  <rowBreaks count="1" manualBreakCount="1">
    <brk id="8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1F1F4-E49A-954C-9F5C-AA0065170C75}">
  <sheetPr>
    <outlinePr summaryBelow="0"/>
    <pageSetUpPr fitToPage="1"/>
  </sheetPr>
  <dimension ref="A1:AF15"/>
  <sheetViews>
    <sheetView zoomScale="130" zoomScaleNormal="130" workbookViewId="0">
      <pane ySplit="6" topLeftCell="A7" activePane="bottomLeft" state="frozen"/>
      <selection pane="bottomLeft" activeCell="F8" sqref="F8"/>
    </sheetView>
  </sheetViews>
  <sheetFormatPr baseColWidth="10" defaultColWidth="8.83203125" defaultRowHeight="13"/>
  <cols>
    <col min="1" max="1" width="3.5" customWidth="1"/>
    <col min="2" max="2" width="12.5" style="90" customWidth="1"/>
    <col min="3" max="3" width="62.5" style="90" customWidth="1"/>
    <col min="4" max="4" width="4.83203125" style="10" customWidth="1"/>
    <col min="5" max="5" width="8.6640625" style="10" customWidth="1"/>
    <col min="6" max="6" width="13.33203125" style="10" customWidth="1"/>
    <col min="7" max="7" width="14.1640625" style="10" customWidth="1"/>
    <col min="8" max="13" width="8.83203125" customWidth="1"/>
  </cols>
  <sheetData>
    <row r="1" spans="1:32" ht="25" customHeight="1">
      <c r="A1" s="232" t="s">
        <v>48</v>
      </c>
      <c r="B1" s="232"/>
      <c r="C1" s="232"/>
      <c r="D1" s="232"/>
      <c r="E1" s="232"/>
      <c r="F1" s="232"/>
      <c r="G1" s="232"/>
    </row>
    <row r="2" spans="1:32" ht="25" customHeight="1">
      <c r="A2" s="48" t="s">
        <v>7</v>
      </c>
      <c r="B2" s="47" t="s">
        <v>33</v>
      </c>
      <c r="C2" s="233" t="s">
        <v>362</v>
      </c>
      <c r="D2" s="233"/>
      <c r="E2" s="233"/>
      <c r="F2" s="233"/>
      <c r="G2" s="234"/>
    </row>
    <row r="3" spans="1:32" ht="25" customHeight="1">
      <c r="A3" s="48" t="s">
        <v>8</v>
      </c>
      <c r="B3" s="47" t="s">
        <v>33</v>
      </c>
      <c r="C3" s="235" t="s">
        <v>338</v>
      </c>
      <c r="D3" s="235"/>
      <c r="E3" s="235"/>
      <c r="F3" s="235"/>
      <c r="G3" s="236"/>
    </row>
    <row r="4" spans="1:32" ht="25" customHeight="1">
      <c r="A4" s="96" t="s">
        <v>9</v>
      </c>
      <c r="B4" s="97" t="s">
        <v>33</v>
      </c>
      <c r="C4" s="237" t="s">
        <v>338</v>
      </c>
      <c r="D4" s="238"/>
      <c r="E4" s="238"/>
      <c r="F4" s="238"/>
      <c r="G4" s="239"/>
    </row>
    <row r="5" spans="1:32" ht="14" thickBot="1"/>
    <row r="6" spans="1:32" ht="29" thickBot="1">
      <c r="A6" s="157" t="s">
        <v>49</v>
      </c>
      <c r="B6" s="158" t="s">
        <v>50</v>
      </c>
      <c r="C6" s="158" t="s">
        <v>51</v>
      </c>
      <c r="D6" s="159" t="s">
        <v>52</v>
      </c>
      <c r="E6" s="159" t="s">
        <v>53</v>
      </c>
      <c r="F6" s="160" t="s">
        <v>135</v>
      </c>
      <c r="G6" s="161" t="s">
        <v>24</v>
      </c>
    </row>
    <row r="7" spans="1:32" ht="25" customHeight="1">
      <c r="A7" s="146" t="s">
        <v>55</v>
      </c>
      <c r="B7" s="147" t="s">
        <v>45</v>
      </c>
      <c r="C7" s="148" t="s">
        <v>340</v>
      </c>
      <c r="D7" s="149"/>
      <c r="E7" s="150"/>
      <c r="F7" s="151"/>
      <c r="G7" s="154">
        <f>SUM(G8:G14)</f>
        <v>0</v>
      </c>
    </row>
    <row r="8" spans="1:32" ht="50" customHeight="1">
      <c r="A8" s="138">
        <v>1</v>
      </c>
      <c r="B8" s="139"/>
      <c r="C8" s="140" t="s">
        <v>380</v>
      </c>
      <c r="D8" s="107" t="s">
        <v>60</v>
      </c>
      <c r="E8" s="142">
        <v>1</v>
      </c>
      <c r="F8" s="143"/>
      <c r="G8" s="155">
        <f t="shared" ref="G8:G13" si="0">ROUND(E8*F8,2)</f>
        <v>0</v>
      </c>
      <c r="H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2" ht="16" customHeight="1">
      <c r="A9" s="115">
        <v>2</v>
      </c>
      <c r="B9" s="105"/>
      <c r="C9" s="106" t="s">
        <v>378</v>
      </c>
      <c r="D9" s="107" t="s">
        <v>60</v>
      </c>
      <c r="E9" s="108">
        <v>1</v>
      </c>
      <c r="F9" s="126"/>
      <c r="G9" s="156">
        <f t="shared" si="0"/>
        <v>0</v>
      </c>
      <c r="H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2" ht="16" customHeight="1">
      <c r="A10" s="115">
        <v>3</v>
      </c>
      <c r="B10" s="105"/>
      <c r="C10" s="106" t="s">
        <v>379</v>
      </c>
      <c r="D10" s="107" t="s">
        <v>60</v>
      </c>
      <c r="E10" s="108">
        <v>1</v>
      </c>
      <c r="F10" s="126"/>
      <c r="G10" s="156">
        <f t="shared" si="0"/>
        <v>0</v>
      </c>
      <c r="H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2" ht="26" customHeight="1">
      <c r="A11" s="115">
        <v>4</v>
      </c>
      <c r="B11" s="105"/>
      <c r="C11" s="106" t="s">
        <v>381</v>
      </c>
      <c r="D11" s="107" t="s">
        <v>60</v>
      </c>
      <c r="E11" s="108">
        <v>1</v>
      </c>
      <c r="F11" s="126"/>
      <c r="G11" s="156">
        <f t="shared" si="0"/>
        <v>0</v>
      </c>
      <c r="H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</row>
    <row r="12" spans="1:32" ht="25" customHeight="1">
      <c r="A12" s="115">
        <v>5</v>
      </c>
      <c r="B12" s="105"/>
      <c r="C12" s="106" t="s">
        <v>382</v>
      </c>
      <c r="D12" s="107" t="s">
        <v>60</v>
      </c>
      <c r="E12" s="108">
        <v>1</v>
      </c>
      <c r="F12" s="126"/>
      <c r="G12" s="156">
        <f t="shared" si="0"/>
        <v>0</v>
      </c>
      <c r="H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</row>
    <row r="13" spans="1:32" ht="25" customHeight="1">
      <c r="A13" s="115">
        <v>6</v>
      </c>
      <c r="B13" s="105"/>
      <c r="C13" s="106" t="s">
        <v>383</v>
      </c>
      <c r="D13" s="107" t="s">
        <v>60</v>
      </c>
      <c r="E13" s="108">
        <v>1</v>
      </c>
      <c r="F13" s="126"/>
      <c r="G13" s="156">
        <f t="shared" si="0"/>
        <v>0</v>
      </c>
      <c r="H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</row>
    <row r="14" spans="1:32" ht="25" customHeight="1" thickBot="1">
      <c r="A14" s="115">
        <v>7</v>
      </c>
      <c r="B14" s="105"/>
      <c r="C14" s="106" t="s">
        <v>384</v>
      </c>
      <c r="D14" s="107" t="s">
        <v>60</v>
      </c>
      <c r="E14" s="108">
        <v>1</v>
      </c>
      <c r="F14" s="126"/>
      <c r="G14" s="156">
        <f t="shared" ref="G14" si="1">ROUND(E14*F14,2)</f>
        <v>0</v>
      </c>
      <c r="H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</row>
    <row r="15" spans="1:32" ht="36" customHeight="1" thickBot="1">
      <c r="A15" s="122"/>
      <c r="B15" s="123" t="s">
        <v>24</v>
      </c>
      <c r="C15" s="124"/>
      <c r="D15" s="125"/>
      <c r="E15" s="125"/>
      <c r="F15" s="130"/>
      <c r="G15" s="131">
        <f>+G7</f>
        <v>0</v>
      </c>
    </row>
  </sheetData>
  <sheetProtection algorithmName="SHA-512" hashValue="E4IwERkWjyM8yhCOToLKxhsNdk6+AWeSQjSXtKtUPW0cCEPvcsDWkEr0ow062o9Q3oxiOHF/1rItVI2rYrM1ew==" saltValue="QWWJl6JnVU3wga97cIC4aw==" spinCount="100000" sheet="1" objects="1" scenarios="1"/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fitToHeight="5" orientation="landscape" horizontalDpi="4294967293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44</vt:i4>
      </vt:variant>
    </vt:vector>
  </HeadingPairs>
  <TitlesOfParts>
    <vt:vector size="50" baseType="lpstr">
      <vt:lpstr>Pokyny pro vyplnění</vt:lpstr>
      <vt:lpstr>Krycí list</vt:lpstr>
      <vt:lpstr>VzorPolozky</vt:lpstr>
      <vt:lpstr>001 FVE</vt:lpstr>
      <vt:lpstr>002 Propojení</vt:lpstr>
      <vt:lpstr>003 BESS</vt:lpstr>
      <vt:lpstr>CenaCelkem</vt:lpstr>
      <vt:lpstr>CenaCelkemBezDPH</vt:lpstr>
      <vt:lpstr>cisloobjektu</vt:lpstr>
      <vt:lpstr>'Krycí list'!CisloStavby</vt:lpstr>
      <vt:lpstr>CisloStavebnihoRozpoctu</vt:lpstr>
      <vt:lpstr>dadresa</vt:lpstr>
      <vt:lpstr>'Krycí list'!DIČ</vt:lpstr>
      <vt:lpstr>dmisto</vt:lpstr>
      <vt:lpstr>DPHZakl</vt:lpstr>
      <vt:lpstr>'Krycí list'!dpsc</vt:lpstr>
      <vt:lpstr>'Krycí list'!IČO</vt:lpstr>
      <vt:lpstr>Mena</vt:lpstr>
      <vt:lpstr>MistoStavby</vt:lpstr>
      <vt:lpstr>nazevobjektu</vt:lpstr>
      <vt:lpstr>'Krycí list'!NazevStavby</vt:lpstr>
      <vt:lpstr>NazevStavebnihoRozpoctu</vt:lpstr>
      <vt:lpstr>'001 FVE'!Názvy_tisku</vt:lpstr>
      <vt:lpstr>'002 Propojení'!Názvy_tisku</vt:lpstr>
      <vt:lpstr>'003 BESS'!Názvy_tisku</vt:lpstr>
      <vt:lpstr>oadresa</vt:lpstr>
      <vt:lpstr>'Krycí list'!Objednatel</vt:lpstr>
      <vt:lpstr>'001 FVE'!Oblast_tisku</vt:lpstr>
      <vt:lpstr>'002 Propojení'!Oblast_tisku</vt:lpstr>
      <vt:lpstr>'003 BESS'!Oblast_tisku</vt:lpstr>
      <vt:lpstr>'Krycí list'!Oblast_tisku</vt:lpstr>
      <vt:lpstr>'Krycí list'!odic</vt:lpstr>
      <vt:lpstr>'Krycí list'!oico</vt:lpstr>
      <vt:lpstr>'Krycí list'!omisto</vt:lpstr>
      <vt:lpstr>'Krycí list'!onazev</vt:lpstr>
      <vt:lpstr>'Krycí list'!opsc</vt:lpstr>
      <vt:lpstr>padresa</vt:lpstr>
      <vt:lpstr>pdic</vt:lpstr>
      <vt:lpstr>pico</vt:lpstr>
      <vt:lpstr>pmisto</vt:lpstr>
      <vt:lpstr>PoptavkaID</vt:lpstr>
      <vt:lpstr>pPSC</vt:lpstr>
      <vt:lpstr>Projektant</vt:lpstr>
      <vt:lpstr>'Krycí list'!SazbaDPH2</vt:lpstr>
      <vt:lpstr>Vypracoval</vt:lpstr>
      <vt:lpstr>ZakladDPHZakl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M P</cp:lastModifiedBy>
  <cp:lastPrinted>2024-12-29T14:27:36Z</cp:lastPrinted>
  <dcterms:created xsi:type="dcterms:W3CDTF">2009-04-08T07:15:50Z</dcterms:created>
  <dcterms:modified xsi:type="dcterms:W3CDTF">2025-06-17T19:10:56Z</dcterms:modified>
</cp:coreProperties>
</file>